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100" yWindow="0" windowWidth="2292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0" i="1" l="1"/>
  <c r="T80" i="1"/>
  <c r="U80" i="1"/>
  <c r="W80" i="1"/>
  <c r="A81" i="1"/>
  <c r="T81" i="1"/>
  <c r="U81" i="1"/>
  <c r="W81" i="1"/>
  <c r="A82" i="1"/>
  <c r="T82" i="1"/>
  <c r="U82" i="1"/>
  <c r="W82" i="1"/>
  <c r="A83" i="1"/>
  <c r="T83" i="1"/>
  <c r="U83" i="1"/>
  <c r="W83" i="1"/>
  <c r="A84" i="1"/>
  <c r="T84" i="1"/>
  <c r="U84" i="1"/>
  <c r="W84" i="1"/>
  <c r="A85" i="1"/>
  <c r="T85" i="1"/>
  <c r="U85" i="1"/>
  <c r="W85" i="1"/>
  <c r="A86" i="1"/>
  <c r="T86" i="1"/>
  <c r="U86" i="1"/>
  <c r="W86" i="1"/>
  <c r="A87" i="1"/>
  <c r="T87" i="1"/>
  <c r="U87" i="1"/>
  <c r="W87" i="1"/>
  <c r="A88" i="1"/>
  <c r="T88" i="1"/>
  <c r="U88" i="1"/>
  <c r="W88" i="1"/>
  <c r="A89" i="1"/>
  <c r="T89" i="1"/>
  <c r="U89" i="1"/>
  <c r="W89" i="1"/>
  <c r="A90" i="1"/>
  <c r="T90" i="1"/>
  <c r="U90" i="1"/>
  <c r="W90" i="1"/>
  <c r="A91" i="1"/>
  <c r="T91" i="1"/>
  <c r="U91" i="1"/>
  <c r="W91" i="1"/>
  <c r="A92" i="1"/>
  <c r="T92" i="1"/>
  <c r="U92" i="1"/>
  <c r="W92" i="1"/>
  <c r="A93" i="1"/>
  <c r="T93" i="1"/>
  <c r="U93" i="1"/>
  <c r="W93" i="1"/>
  <c r="A94" i="1"/>
  <c r="T94" i="1"/>
  <c r="U94" i="1"/>
  <c r="W94" i="1"/>
  <c r="A95" i="1"/>
  <c r="T95" i="1"/>
  <c r="U95" i="1"/>
  <c r="W95" i="1"/>
  <c r="A96" i="1"/>
  <c r="T96" i="1"/>
  <c r="U96" i="1"/>
  <c r="W96" i="1"/>
  <c r="A97" i="1"/>
  <c r="T97" i="1"/>
  <c r="U97" i="1"/>
  <c r="W97" i="1"/>
  <c r="A98" i="1"/>
  <c r="T98" i="1"/>
  <c r="U98" i="1"/>
  <c r="W98" i="1"/>
  <c r="A99" i="1"/>
  <c r="T99" i="1"/>
  <c r="U99" i="1"/>
  <c r="W99" i="1"/>
  <c r="A100" i="1"/>
  <c r="T100" i="1"/>
  <c r="U100" i="1"/>
  <c r="W100" i="1"/>
  <c r="A101" i="1"/>
  <c r="T101" i="1"/>
  <c r="U101" i="1"/>
  <c r="W101" i="1"/>
  <c r="A102" i="1"/>
  <c r="T102" i="1"/>
  <c r="U102" i="1"/>
  <c r="W102" i="1"/>
  <c r="A103" i="1"/>
  <c r="T103" i="1"/>
  <c r="U103" i="1"/>
  <c r="W103" i="1"/>
  <c r="A104" i="1"/>
  <c r="T104" i="1"/>
  <c r="U104" i="1"/>
  <c r="W104" i="1"/>
  <c r="A105" i="1"/>
  <c r="T105" i="1"/>
  <c r="U105" i="1"/>
  <c r="W105" i="1"/>
  <c r="A106" i="1"/>
  <c r="T106" i="1"/>
  <c r="U106" i="1"/>
  <c r="W106" i="1"/>
  <c r="A107" i="1"/>
  <c r="T107" i="1"/>
  <c r="U107" i="1"/>
  <c r="W107" i="1"/>
  <c r="A108" i="1"/>
  <c r="T108" i="1"/>
  <c r="U108" i="1"/>
  <c r="W108" i="1"/>
  <c r="A109" i="1"/>
  <c r="T109" i="1"/>
  <c r="U109" i="1"/>
  <c r="W109" i="1"/>
  <c r="A110" i="1"/>
  <c r="T110" i="1"/>
  <c r="U110" i="1"/>
  <c r="W110" i="1"/>
  <c r="A111" i="1"/>
  <c r="T111" i="1"/>
  <c r="U111" i="1"/>
  <c r="W111" i="1"/>
  <c r="A112" i="1"/>
  <c r="T112" i="1"/>
  <c r="U112" i="1"/>
  <c r="W112" i="1"/>
  <c r="A40" i="1"/>
  <c r="T40" i="1"/>
  <c r="A39" i="1"/>
  <c r="T39" i="1"/>
  <c r="A38" i="1"/>
  <c r="T38" i="1"/>
  <c r="A37" i="1"/>
  <c r="T37" i="1"/>
  <c r="A36" i="1"/>
  <c r="T36" i="1"/>
  <c r="A35" i="1"/>
  <c r="T35" i="1"/>
  <c r="A34" i="1"/>
  <c r="T34" i="1"/>
  <c r="A33" i="1"/>
  <c r="T33" i="1"/>
  <c r="A32" i="1"/>
  <c r="T32" i="1"/>
  <c r="A31" i="1"/>
  <c r="T31" i="1"/>
  <c r="A30" i="1"/>
  <c r="T30" i="1"/>
  <c r="A29" i="1"/>
  <c r="T29" i="1"/>
  <c r="A28" i="1"/>
  <c r="T28" i="1"/>
  <c r="A27" i="1"/>
  <c r="T27" i="1"/>
  <c r="A26" i="1"/>
  <c r="T26" i="1"/>
  <c r="A25" i="1"/>
  <c r="T25" i="1"/>
  <c r="A24" i="1"/>
  <c r="T24" i="1"/>
  <c r="A23" i="1"/>
  <c r="T23" i="1"/>
  <c r="A22" i="1"/>
  <c r="T22" i="1"/>
  <c r="A21" i="1"/>
  <c r="T21" i="1"/>
  <c r="A20" i="1"/>
  <c r="T20" i="1"/>
  <c r="A19" i="1"/>
  <c r="T19" i="1"/>
  <c r="A18" i="1"/>
  <c r="T18" i="1"/>
  <c r="A17" i="1"/>
  <c r="T17" i="1"/>
  <c r="A16" i="1"/>
  <c r="T16" i="1"/>
  <c r="A15" i="1"/>
  <c r="T15" i="1"/>
  <c r="A14" i="1"/>
  <c r="T14" i="1"/>
  <c r="A13" i="1"/>
  <c r="T13" i="1"/>
  <c r="A12" i="1"/>
  <c r="T12" i="1"/>
  <c r="A11" i="1"/>
  <c r="T11" i="1"/>
  <c r="A10" i="1"/>
  <c r="T10" i="1"/>
  <c r="A9" i="1"/>
  <c r="T9" i="1"/>
  <c r="A8" i="1"/>
  <c r="T8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U8" i="1"/>
  <c r="W8" i="1"/>
  <c r="H112" i="1"/>
  <c r="J112" i="1"/>
  <c r="M112" i="1"/>
  <c r="H111" i="1"/>
  <c r="J111" i="1"/>
  <c r="M111" i="1"/>
  <c r="H110" i="1"/>
  <c r="J110" i="1"/>
  <c r="M110" i="1"/>
  <c r="H109" i="1"/>
  <c r="J109" i="1"/>
  <c r="M109" i="1"/>
  <c r="H108" i="1"/>
  <c r="J108" i="1"/>
  <c r="M108" i="1"/>
  <c r="H107" i="1"/>
  <c r="J107" i="1"/>
  <c r="M107" i="1"/>
  <c r="H106" i="1"/>
  <c r="J106" i="1"/>
  <c r="M106" i="1"/>
  <c r="H105" i="1"/>
  <c r="J105" i="1"/>
  <c r="M105" i="1"/>
  <c r="H104" i="1"/>
  <c r="J104" i="1"/>
  <c r="M104" i="1"/>
  <c r="H103" i="1"/>
  <c r="J103" i="1"/>
  <c r="M103" i="1"/>
  <c r="H102" i="1"/>
  <c r="J102" i="1"/>
  <c r="M102" i="1"/>
  <c r="H101" i="1"/>
  <c r="J101" i="1"/>
  <c r="M101" i="1"/>
  <c r="H100" i="1"/>
  <c r="J100" i="1"/>
  <c r="M100" i="1"/>
  <c r="H99" i="1"/>
  <c r="J99" i="1"/>
  <c r="M99" i="1"/>
  <c r="H98" i="1"/>
  <c r="J98" i="1"/>
  <c r="M98" i="1"/>
  <c r="H97" i="1"/>
  <c r="J97" i="1"/>
  <c r="M97" i="1"/>
  <c r="H96" i="1"/>
  <c r="J96" i="1"/>
  <c r="M96" i="1"/>
  <c r="H95" i="1"/>
  <c r="J95" i="1"/>
  <c r="M95" i="1"/>
  <c r="H94" i="1"/>
  <c r="J94" i="1"/>
  <c r="M94" i="1"/>
  <c r="H93" i="1"/>
  <c r="J93" i="1"/>
  <c r="M93" i="1"/>
  <c r="H92" i="1"/>
  <c r="J92" i="1"/>
  <c r="M92" i="1"/>
  <c r="H91" i="1"/>
  <c r="J91" i="1"/>
  <c r="M91" i="1"/>
  <c r="H90" i="1"/>
  <c r="J90" i="1"/>
  <c r="M90" i="1"/>
  <c r="H89" i="1"/>
  <c r="J89" i="1"/>
  <c r="M89" i="1"/>
  <c r="H88" i="1"/>
  <c r="J88" i="1"/>
  <c r="M88" i="1"/>
  <c r="H87" i="1"/>
  <c r="J87" i="1"/>
  <c r="M87" i="1"/>
  <c r="H86" i="1"/>
  <c r="J86" i="1"/>
  <c r="M86" i="1"/>
  <c r="H85" i="1"/>
  <c r="J85" i="1"/>
  <c r="M85" i="1"/>
  <c r="H84" i="1"/>
  <c r="J84" i="1"/>
  <c r="M84" i="1"/>
  <c r="H83" i="1"/>
  <c r="J83" i="1"/>
  <c r="M83" i="1"/>
  <c r="H82" i="1"/>
  <c r="J82" i="1"/>
  <c r="M82" i="1"/>
  <c r="H81" i="1"/>
  <c r="J81" i="1"/>
  <c r="M81" i="1"/>
  <c r="H80" i="1"/>
  <c r="J80" i="1"/>
  <c r="M80" i="1"/>
  <c r="B112" i="1"/>
  <c r="Q112" i="1"/>
  <c r="R112" i="1"/>
  <c r="K112" i="1"/>
  <c r="B111" i="1"/>
  <c r="Q111" i="1"/>
  <c r="R111" i="1"/>
  <c r="K111" i="1"/>
  <c r="B110" i="1"/>
  <c r="Q110" i="1"/>
  <c r="R110" i="1"/>
  <c r="K110" i="1"/>
  <c r="B109" i="1"/>
  <c r="Q109" i="1"/>
  <c r="R109" i="1"/>
  <c r="K109" i="1"/>
  <c r="B108" i="1"/>
  <c r="Q108" i="1"/>
  <c r="R108" i="1"/>
  <c r="K108" i="1"/>
  <c r="B107" i="1"/>
  <c r="Q107" i="1"/>
  <c r="R107" i="1"/>
  <c r="K107" i="1"/>
  <c r="B106" i="1"/>
  <c r="Q106" i="1"/>
  <c r="R106" i="1"/>
  <c r="K106" i="1"/>
  <c r="B105" i="1"/>
  <c r="Q105" i="1"/>
  <c r="R105" i="1"/>
  <c r="K105" i="1"/>
  <c r="B104" i="1"/>
  <c r="Q104" i="1"/>
  <c r="R104" i="1"/>
  <c r="K104" i="1"/>
  <c r="B103" i="1"/>
  <c r="Q103" i="1"/>
  <c r="R103" i="1"/>
  <c r="K103" i="1"/>
  <c r="B102" i="1"/>
  <c r="Q102" i="1"/>
  <c r="R102" i="1"/>
  <c r="K102" i="1"/>
  <c r="B101" i="1"/>
  <c r="Q101" i="1"/>
  <c r="R101" i="1"/>
  <c r="K101" i="1"/>
  <c r="B100" i="1"/>
  <c r="Q100" i="1"/>
  <c r="R100" i="1"/>
  <c r="K100" i="1"/>
  <c r="B99" i="1"/>
  <c r="Q99" i="1"/>
  <c r="R99" i="1"/>
  <c r="K99" i="1"/>
  <c r="B98" i="1"/>
  <c r="Q98" i="1"/>
  <c r="R98" i="1"/>
  <c r="K98" i="1"/>
  <c r="B97" i="1"/>
  <c r="Q97" i="1"/>
  <c r="R97" i="1"/>
  <c r="K97" i="1"/>
  <c r="B96" i="1"/>
  <c r="Q96" i="1"/>
  <c r="R96" i="1"/>
  <c r="K96" i="1"/>
  <c r="B95" i="1"/>
  <c r="Q95" i="1"/>
  <c r="R95" i="1"/>
  <c r="K95" i="1"/>
  <c r="B94" i="1"/>
  <c r="Q94" i="1"/>
  <c r="R94" i="1"/>
  <c r="K94" i="1"/>
  <c r="B93" i="1"/>
  <c r="Q93" i="1"/>
  <c r="R93" i="1"/>
  <c r="K93" i="1"/>
  <c r="B92" i="1"/>
  <c r="Q92" i="1"/>
  <c r="R92" i="1"/>
  <c r="K92" i="1"/>
  <c r="B91" i="1"/>
  <c r="Q91" i="1"/>
  <c r="R91" i="1"/>
  <c r="K91" i="1"/>
  <c r="B90" i="1"/>
  <c r="Q90" i="1"/>
  <c r="R90" i="1"/>
  <c r="K90" i="1"/>
  <c r="B89" i="1"/>
  <c r="Q89" i="1"/>
  <c r="R89" i="1"/>
  <c r="K89" i="1"/>
  <c r="B88" i="1"/>
  <c r="Q88" i="1"/>
  <c r="R88" i="1"/>
  <c r="K88" i="1"/>
  <c r="B87" i="1"/>
  <c r="Q87" i="1"/>
  <c r="R87" i="1"/>
  <c r="K87" i="1"/>
  <c r="B86" i="1"/>
  <c r="Q86" i="1"/>
  <c r="R86" i="1"/>
  <c r="K86" i="1"/>
  <c r="B85" i="1"/>
  <c r="Q85" i="1"/>
  <c r="R85" i="1"/>
  <c r="K85" i="1"/>
  <c r="B84" i="1"/>
  <c r="Q84" i="1"/>
  <c r="R84" i="1"/>
  <c r="K84" i="1"/>
  <c r="B83" i="1"/>
  <c r="Q83" i="1"/>
  <c r="R83" i="1"/>
  <c r="K83" i="1"/>
  <c r="B82" i="1"/>
  <c r="Q82" i="1"/>
  <c r="R82" i="1"/>
  <c r="K82" i="1"/>
  <c r="B81" i="1"/>
  <c r="Q81" i="1"/>
  <c r="R81" i="1"/>
  <c r="K81" i="1"/>
  <c r="B80" i="1"/>
  <c r="Q80" i="1"/>
  <c r="R80" i="1"/>
  <c r="K80" i="1"/>
  <c r="F112" i="1"/>
  <c r="G112" i="1"/>
  <c r="F111" i="1"/>
  <c r="G111" i="1"/>
  <c r="F110" i="1"/>
  <c r="G110" i="1"/>
  <c r="F109" i="1"/>
  <c r="G109" i="1"/>
  <c r="F108" i="1"/>
  <c r="G108" i="1"/>
  <c r="F107" i="1"/>
  <c r="G107" i="1"/>
  <c r="F106" i="1"/>
  <c r="G106" i="1"/>
  <c r="F105" i="1"/>
  <c r="G105" i="1"/>
  <c r="F104" i="1"/>
  <c r="G104" i="1"/>
  <c r="F103" i="1"/>
  <c r="G103" i="1"/>
  <c r="F102" i="1"/>
  <c r="G102" i="1"/>
  <c r="F101" i="1"/>
  <c r="G101" i="1"/>
  <c r="F100" i="1"/>
  <c r="G100" i="1"/>
  <c r="F99" i="1"/>
  <c r="G99" i="1"/>
  <c r="F98" i="1"/>
  <c r="G98" i="1"/>
  <c r="F97" i="1"/>
  <c r="G97" i="1"/>
  <c r="F96" i="1"/>
  <c r="G96" i="1"/>
  <c r="F95" i="1"/>
  <c r="G95" i="1"/>
  <c r="F94" i="1"/>
  <c r="G94" i="1"/>
  <c r="F93" i="1"/>
  <c r="G93" i="1"/>
  <c r="F92" i="1"/>
  <c r="G92" i="1"/>
  <c r="F91" i="1"/>
  <c r="G91" i="1"/>
  <c r="F90" i="1"/>
  <c r="G90" i="1"/>
  <c r="F89" i="1"/>
  <c r="G89" i="1"/>
  <c r="F88" i="1"/>
  <c r="G88" i="1"/>
  <c r="F87" i="1"/>
  <c r="G87" i="1"/>
  <c r="F86" i="1"/>
  <c r="G86" i="1"/>
  <c r="F85" i="1"/>
  <c r="G85" i="1"/>
  <c r="F84" i="1"/>
  <c r="G84" i="1"/>
  <c r="F83" i="1"/>
  <c r="G83" i="1"/>
  <c r="F82" i="1"/>
  <c r="G82" i="1"/>
  <c r="F81" i="1"/>
  <c r="G81" i="1"/>
  <c r="F80" i="1"/>
  <c r="G80" i="1"/>
  <c r="S112" i="1"/>
  <c r="N112" i="1"/>
  <c r="L112" i="1"/>
  <c r="S111" i="1"/>
  <c r="N111" i="1"/>
  <c r="L111" i="1"/>
  <c r="S110" i="1"/>
  <c r="N110" i="1"/>
  <c r="L110" i="1"/>
  <c r="S109" i="1"/>
  <c r="N109" i="1"/>
  <c r="L109" i="1"/>
  <c r="S108" i="1"/>
  <c r="N108" i="1"/>
  <c r="L108" i="1"/>
  <c r="S107" i="1"/>
  <c r="N107" i="1"/>
  <c r="L107" i="1"/>
  <c r="S106" i="1"/>
  <c r="N106" i="1"/>
  <c r="L106" i="1"/>
  <c r="S105" i="1"/>
  <c r="N105" i="1"/>
  <c r="L105" i="1"/>
  <c r="S104" i="1"/>
  <c r="N104" i="1"/>
  <c r="L104" i="1"/>
  <c r="S103" i="1"/>
  <c r="N103" i="1"/>
  <c r="L103" i="1"/>
  <c r="S102" i="1"/>
  <c r="N102" i="1"/>
  <c r="L102" i="1"/>
  <c r="S101" i="1"/>
  <c r="N101" i="1"/>
  <c r="L101" i="1"/>
  <c r="S100" i="1"/>
  <c r="N100" i="1"/>
  <c r="L100" i="1"/>
  <c r="S99" i="1"/>
  <c r="N99" i="1"/>
  <c r="L99" i="1"/>
  <c r="S98" i="1"/>
  <c r="N98" i="1"/>
  <c r="L98" i="1"/>
  <c r="S97" i="1"/>
  <c r="N97" i="1"/>
  <c r="L97" i="1"/>
  <c r="S96" i="1"/>
  <c r="N96" i="1"/>
  <c r="L96" i="1"/>
  <c r="S95" i="1"/>
  <c r="N95" i="1"/>
  <c r="L95" i="1"/>
  <c r="S94" i="1"/>
  <c r="N94" i="1"/>
  <c r="L94" i="1"/>
  <c r="S93" i="1"/>
  <c r="N93" i="1"/>
  <c r="L93" i="1"/>
  <c r="S92" i="1"/>
  <c r="N92" i="1"/>
  <c r="L92" i="1"/>
  <c r="S91" i="1"/>
  <c r="N91" i="1"/>
  <c r="L91" i="1"/>
  <c r="S90" i="1"/>
  <c r="N90" i="1"/>
  <c r="L90" i="1"/>
  <c r="S89" i="1"/>
  <c r="N89" i="1"/>
  <c r="L89" i="1"/>
  <c r="S88" i="1"/>
  <c r="N88" i="1"/>
  <c r="L88" i="1"/>
  <c r="S87" i="1"/>
  <c r="N87" i="1"/>
  <c r="L87" i="1"/>
  <c r="S86" i="1"/>
  <c r="N86" i="1"/>
  <c r="L86" i="1"/>
  <c r="S85" i="1"/>
  <c r="N85" i="1"/>
  <c r="L85" i="1"/>
  <c r="S84" i="1"/>
  <c r="N84" i="1"/>
  <c r="L84" i="1"/>
  <c r="S83" i="1"/>
  <c r="N83" i="1"/>
  <c r="L83" i="1"/>
  <c r="S82" i="1"/>
  <c r="N82" i="1"/>
  <c r="L82" i="1"/>
  <c r="S81" i="1"/>
  <c r="N81" i="1"/>
  <c r="L81" i="1"/>
  <c r="S80" i="1"/>
  <c r="N80" i="1"/>
  <c r="L80" i="1"/>
  <c r="U40" i="1"/>
  <c r="V40" i="1"/>
  <c r="U39" i="1"/>
  <c r="V39" i="1"/>
  <c r="U38" i="1"/>
  <c r="V38" i="1"/>
  <c r="U37" i="1"/>
  <c r="V37" i="1"/>
  <c r="U36" i="1"/>
  <c r="V36" i="1"/>
  <c r="U35" i="1"/>
  <c r="V35" i="1"/>
  <c r="U34" i="1"/>
  <c r="V34" i="1"/>
  <c r="U33" i="1"/>
  <c r="V33" i="1"/>
  <c r="U32" i="1"/>
  <c r="V32" i="1"/>
  <c r="U31" i="1"/>
  <c r="V31" i="1"/>
  <c r="U30" i="1"/>
  <c r="V30" i="1"/>
  <c r="U29" i="1"/>
  <c r="V29" i="1"/>
  <c r="U28" i="1"/>
  <c r="V28" i="1"/>
  <c r="U27" i="1"/>
  <c r="V27" i="1"/>
  <c r="U26" i="1"/>
  <c r="V26" i="1"/>
  <c r="U25" i="1"/>
  <c r="V25" i="1"/>
  <c r="U24" i="1"/>
  <c r="V24" i="1"/>
  <c r="U23" i="1"/>
  <c r="V23" i="1"/>
  <c r="U22" i="1"/>
  <c r="V22" i="1"/>
  <c r="U21" i="1"/>
  <c r="V21" i="1"/>
  <c r="U20" i="1"/>
  <c r="V20" i="1"/>
  <c r="U19" i="1"/>
  <c r="V19" i="1"/>
  <c r="U18" i="1"/>
  <c r="V18" i="1"/>
  <c r="U17" i="1"/>
  <c r="V17" i="1"/>
  <c r="U16" i="1"/>
  <c r="V16" i="1"/>
  <c r="U15" i="1"/>
  <c r="V15" i="1"/>
  <c r="U14" i="1"/>
  <c r="V14" i="1"/>
  <c r="U13" i="1"/>
  <c r="V13" i="1"/>
  <c r="U12" i="1"/>
  <c r="V12" i="1"/>
  <c r="U11" i="1"/>
  <c r="V11" i="1"/>
  <c r="U10" i="1"/>
  <c r="V10" i="1"/>
  <c r="U9" i="1"/>
  <c r="V9" i="1"/>
  <c r="V8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B40" i="1"/>
  <c r="Q40" i="1"/>
  <c r="R40" i="1"/>
  <c r="K40" i="1"/>
  <c r="B39" i="1"/>
  <c r="Q39" i="1"/>
  <c r="R39" i="1"/>
  <c r="K39" i="1"/>
  <c r="B38" i="1"/>
  <c r="Q38" i="1"/>
  <c r="R38" i="1"/>
  <c r="K38" i="1"/>
  <c r="B37" i="1"/>
  <c r="Q37" i="1"/>
  <c r="R37" i="1"/>
  <c r="K37" i="1"/>
  <c r="B36" i="1"/>
  <c r="Q36" i="1"/>
  <c r="R36" i="1"/>
  <c r="K36" i="1"/>
  <c r="B35" i="1"/>
  <c r="Q35" i="1"/>
  <c r="R35" i="1"/>
  <c r="K35" i="1"/>
  <c r="B34" i="1"/>
  <c r="Q34" i="1"/>
  <c r="R34" i="1"/>
  <c r="K34" i="1"/>
  <c r="B33" i="1"/>
  <c r="Q33" i="1"/>
  <c r="R33" i="1"/>
  <c r="K33" i="1"/>
  <c r="B32" i="1"/>
  <c r="Q32" i="1"/>
  <c r="R32" i="1"/>
  <c r="K32" i="1"/>
  <c r="B31" i="1"/>
  <c r="Q31" i="1"/>
  <c r="R31" i="1"/>
  <c r="K31" i="1"/>
  <c r="B30" i="1"/>
  <c r="Q30" i="1"/>
  <c r="R30" i="1"/>
  <c r="K30" i="1"/>
  <c r="B29" i="1"/>
  <c r="Q29" i="1"/>
  <c r="R29" i="1"/>
  <c r="K29" i="1"/>
  <c r="B28" i="1"/>
  <c r="Q28" i="1"/>
  <c r="R28" i="1"/>
  <c r="K28" i="1"/>
  <c r="B27" i="1"/>
  <c r="Q27" i="1"/>
  <c r="R27" i="1"/>
  <c r="K27" i="1"/>
  <c r="B26" i="1"/>
  <c r="Q26" i="1"/>
  <c r="R26" i="1"/>
  <c r="K26" i="1"/>
  <c r="B25" i="1"/>
  <c r="Q25" i="1"/>
  <c r="R25" i="1"/>
  <c r="K25" i="1"/>
  <c r="B24" i="1"/>
  <c r="Q24" i="1"/>
  <c r="R24" i="1"/>
  <c r="K24" i="1"/>
  <c r="B23" i="1"/>
  <c r="Q23" i="1"/>
  <c r="R23" i="1"/>
  <c r="K23" i="1"/>
  <c r="B22" i="1"/>
  <c r="Q22" i="1"/>
  <c r="R22" i="1"/>
  <c r="K22" i="1"/>
  <c r="B21" i="1"/>
  <c r="Q21" i="1"/>
  <c r="R21" i="1"/>
  <c r="K21" i="1"/>
  <c r="B20" i="1"/>
  <c r="Q20" i="1"/>
  <c r="R20" i="1"/>
  <c r="K20" i="1"/>
  <c r="B19" i="1"/>
  <c r="Q19" i="1"/>
  <c r="R19" i="1"/>
  <c r="K19" i="1"/>
  <c r="B18" i="1"/>
  <c r="Q18" i="1"/>
  <c r="R18" i="1"/>
  <c r="K18" i="1"/>
  <c r="B17" i="1"/>
  <c r="Q17" i="1"/>
  <c r="R17" i="1"/>
  <c r="K17" i="1"/>
  <c r="B16" i="1"/>
  <c r="Q16" i="1"/>
  <c r="R16" i="1"/>
  <c r="K16" i="1"/>
  <c r="B15" i="1"/>
  <c r="Q15" i="1"/>
  <c r="R15" i="1"/>
  <c r="K15" i="1"/>
  <c r="B14" i="1"/>
  <c r="Q14" i="1"/>
  <c r="R14" i="1"/>
  <c r="K14" i="1"/>
  <c r="B13" i="1"/>
  <c r="Q13" i="1"/>
  <c r="R13" i="1"/>
  <c r="K13" i="1"/>
  <c r="B12" i="1"/>
  <c r="Q12" i="1"/>
  <c r="R12" i="1"/>
  <c r="K12" i="1"/>
  <c r="B11" i="1"/>
  <c r="Q11" i="1"/>
  <c r="R11" i="1"/>
  <c r="K11" i="1"/>
  <c r="B10" i="1"/>
  <c r="Q10" i="1"/>
  <c r="R10" i="1"/>
  <c r="K10" i="1"/>
  <c r="B9" i="1"/>
  <c r="Q9" i="1"/>
  <c r="R9" i="1"/>
  <c r="K9" i="1"/>
  <c r="B8" i="1"/>
  <c r="Q8" i="1"/>
  <c r="R8" i="1"/>
  <c r="K8" i="1"/>
  <c r="E158" i="1"/>
  <c r="E157" i="1"/>
  <c r="E156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H40" i="1"/>
  <c r="J40" i="1"/>
  <c r="M40" i="1"/>
  <c r="N40" i="1"/>
  <c r="H39" i="1"/>
  <c r="J39" i="1"/>
  <c r="M39" i="1"/>
  <c r="N39" i="1"/>
  <c r="H38" i="1"/>
  <c r="J38" i="1"/>
  <c r="M38" i="1"/>
  <c r="N38" i="1"/>
  <c r="H37" i="1"/>
  <c r="J37" i="1"/>
  <c r="M37" i="1"/>
  <c r="N37" i="1"/>
  <c r="H36" i="1"/>
  <c r="J36" i="1"/>
  <c r="M36" i="1"/>
  <c r="N36" i="1"/>
  <c r="H35" i="1"/>
  <c r="J35" i="1"/>
  <c r="M35" i="1"/>
  <c r="N35" i="1"/>
  <c r="H34" i="1"/>
  <c r="J34" i="1"/>
  <c r="M34" i="1"/>
  <c r="N34" i="1"/>
  <c r="H33" i="1"/>
  <c r="J33" i="1"/>
  <c r="M33" i="1"/>
  <c r="N33" i="1"/>
  <c r="H32" i="1"/>
  <c r="J32" i="1"/>
  <c r="M32" i="1"/>
  <c r="N32" i="1"/>
  <c r="H31" i="1"/>
  <c r="J31" i="1"/>
  <c r="M31" i="1"/>
  <c r="N31" i="1"/>
  <c r="H30" i="1"/>
  <c r="J30" i="1"/>
  <c r="M30" i="1"/>
  <c r="N30" i="1"/>
  <c r="H29" i="1"/>
  <c r="J29" i="1"/>
  <c r="M29" i="1"/>
  <c r="N29" i="1"/>
  <c r="H28" i="1"/>
  <c r="J28" i="1"/>
  <c r="M28" i="1"/>
  <c r="N28" i="1"/>
  <c r="H27" i="1"/>
  <c r="J27" i="1"/>
  <c r="M27" i="1"/>
  <c r="N27" i="1"/>
  <c r="H26" i="1"/>
  <c r="J26" i="1"/>
  <c r="M26" i="1"/>
  <c r="N26" i="1"/>
  <c r="H25" i="1"/>
  <c r="J25" i="1"/>
  <c r="M25" i="1"/>
  <c r="N25" i="1"/>
  <c r="H24" i="1"/>
  <c r="J24" i="1"/>
  <c r="M24" i="1"/>
  <c r="N24" i="1"/>
  <c r="H23" i="1"/>
  <c r="J23" i="1"/>
  <c r="M23" i="1"/>
  <c r="N23" i="1"/>
  <c r="H22" i="1"/>
  <c r="J22" i="1"/>
  <c r="M22" i="1"/>
  <c r="N22" i="1"/>
  <c r="H21" i="1"/>
  <c r="J21" i="1"/>
  <c r="M21" i="1"/>
  <c r="N21" i="1"/>
  <c r="H20" i="1"/>
  <c r="J20" i="1"/>
  <c r="M20" i="1"/>
  <c r="N20" i="1"/>
  <c r="H19" i="1"/>
  <c r="J19" i="1"/>
  <c r="M19" i="1"/>
  <c r="N19" i="1"/>
  <c r="H18" i="1"/>
  <c r="J18" i="1"/>
  <c r="M18" i="1"/>
  <c r="N18" i="1"/>
  <c r="H17" i="1"/>
  <c r="J17" i="1"/>
  <c r="M17" i="1"/>
  <c r="N17" i="1"/>
  <c r="H16" i="1"/>
  <c r="J16" i="1"/>
  <c r="M16" i="1"/>
  <c r="N16" i="1"/>
  <c r="H15" i="1"/>
  <c r="J15" i="1"/>
  <c r="M15" i="1"/>
  <c r="N15" i="1"/>
  <c r="H14" i="1"/>
  <c r="J14" i="1"/>
  <c r="M14" i="1"/>
  <c r="N14" i="1"/>
  <c r="H13" i="1"/>
  <c r="J13" i="1"/>
  <c r="M13" i="1"/>
  <c r="N13" i="1"/>
  <c r="H12" i="1"/>
  <c r="J12" i="1"/>
  <c r="M12" i="1"/>
  <c r="N12" i="1"/>
  <c r="H11" i="1"/>
  <c r="J11" i="1"/>
  <c r="M11" i="1"/>
  <c r="N11" i="1"/>
  <c r="H10" i="1"/>
  <c r="J10" i="1"/>
  <c r="M10" i="1"/>
  <c r="N10" i="1"/>
  <c r="H9" i="1"/>
  <c r="J9" i="1"/>
  <c r="M9" i="1"/>
  <c r="N9" i="1"/>
  <c r="H8" i="1"/>
  <c r="J8" i="1"/>
  <c r="M8" i="1"/>
  <c r="N8" i="1"/>
  <c r="F31" i="1"/>
  <c r="G31" i="1"/>
  <c r="L39" i="1"/>
  <c r="L37" i="1"/>
  <c r="L35" i="1"/>
  <c r="L33" i="1"/>
  <c r="L31" i="1"/>
  <c r="L29" i="1"/>
  <c r="L27" i="1"/>
  <c r="L25" i="1"/>
  <c r="L23" i="1"/>
  <c r="L21" i="1"/>
  <c r="L8" i="1"/>
  <c r="L19" i="1"/>
  <c r="L17" i="1"/>
  <c r="L15" i="1"/>
  <c r="L13" i="1"/>
  <c r="L11" i="1"/>
  <c r="L9" i="1"/>
  <c r="F39" i="1"/>
  <c r="G39" i="1"/>
  <c r="F37" i="1"/>
  <c r="G37" i="1"/>
  <c r="F35" i="1"/>
  <c r="G35" i="1"/>
  <c r="F33" i="1"/>
  <c r="G33" i="1"/>
  <c r="F29" i="1"/>
  <c r="G29" i="1"/>
  <c r="F27" i="1"/>
  <c r="G27" i="1"/>
  <c r="F25" i="1"/>
  <c r="G25" i="1"/>
  <c r="F23" i="1"/>
  <c r="G23" i="1"/>
  <c r="F21" i="1"/>
  <c r="G21" i="1"/>
  <c r="F19" i="1"/>
  <c r="G19" i="1"/>
  <c r="F17" i="1"/>
  <c r="G17" i="1"/>
  <c r="F15" i="1"/>
  <c r="G15" i="1"/>
  <c r="F13" i="1"/>
  <c r="G13" i="1"/>
  <c r="F11" i="1"/>
  <c r="G11" i="1"/>
  <c r="F9" i="1"/>
  <c r="G9" i="1"/>
  <c r="F8" i="1"/>
  <c r="G8" i="1"/>
  <c r="F40" i="1"/>
  <c r="G40" i="1"/>
  <c r="F38" i="1"/>
  <c r="G38" i="1"/>
  <c r="F36" i="1"/>
  <c r="G36" i="1"/>
  <c r="F34" i="1"/>
  <c r="G34" i="1"/>
  <c r="F32" i="1"/>
  <c r="G32" i="1"/>
  <c r="F30" i="1"/>
  <c r="G30" i="1"/>
  <c r="F28" i="1"/>
  <c r="G28" i="1"/>
  <c r="F26" i="1"/>
  <c r="G26" i="1"/>
  <c r="F24" i="1"/>
  <c r="G24" i="1"/>
  <c r="F22" i="1"/>
  <c r="G22" i="1"/>
  <c r="F20" i="1"/>
  <c r="G20" i="1"/>
  <c r="F18" i="1"/>
  <c r="G18" i="1"/>
  <c r="F16" i="1"/>
  <c r="G16" i="1"/>
  <c r="F14" i="1"/>
  <c r="G14" i="1"/>
  <c r="F12" i="1"/>
  <c r="G12" i="1"/>
  <c r="F10" i="1"/>
  <c r="G10" i="1"/>
  <c r="L40" i="1"/>
  <c r="L38" i="1"/>
  <c r="L36" i="1"/>
  <c r="L34" i="1"/>
  <c r="L32" i="1"/>
  <c r="L30" i="1"/>
  <c r="L28" i="1"/>
  <c r="L26" i="1"/>
  <c r="L24" i="1"/>
  <c r="L22" i="1"/>
  <c r="L20" i="1"/>
  <c r="L18" i="1"/>
  <c r="L16" i="1"/>
  <c r="L14" i="1"/>
  <c r="L12" i="1"/>
  <c r="L10" i="1"/>
</calcChain>
</file>

<file path=xl/sharedStrings.xml><?xml version="1.0" encoding="utf-8"?>
<sst xmlns="http://schemas.openxmlformats.org/spreadsheetml/2006/main" count="154" uniqueCount="127">
  <si>
    <t>Qtm^3/s</t>
  </si>
  <si>
    <t>HP</t>
  </si>
  <si>
    <t>EffM</t>
  </si>
  <si>
    <t>Twt</t>
  </si>
  <si>
    <t>W/m^3</t>
  </si>
  <si>
    <t>head</t>
  </si>
  <si>
    <t>*%</t>
  </si>
  <si>
    <t>O%</t>
  </si>
  <si>
    <t>Tank Diameter metres</t>
  </si>
  <si>
    <t>Om^2</t>
  </si>
  <si>
    <t>Om^2 = The area of the orifice</t>
  </si>
  <si>
    <t>MP</t>
  </si>
  <si>
    <t>Pt</t>
  </si>
  <si>
    <t>Below is optimum orifice %(TankDiameter)=O% for vortex strength per head height</t>
  </si>
  <si>
    <t>vMaxt</t>
  </si>
  <si>
    <t>vMaxt Maximum velocity in metres per second pasing the orifice at given Qt</t>
  </si>
  <si>
    <t>Twt Tank water volume with turbine at HHt</t>
  </si>
  <si>
    <t>Other Loss eg gearing gen. wire</t>
  </si>
  <si>
    <t>Pt Expected power output including Other Loss in kW =MP(I3)</t>
  </si>
  <si>
    <t>For Salmonids vMaxt=&lt;2m/s, W/m^3=&lt;110</t>
  </si>
  <si>
    <t>Important Notes</t>
  </si>
  <si>
    <t>2. Consider what species of fish apply to your site. Murray Cod of 1m length need =&gt;1m Od, 4 blades or less</t>
  </si>
  <si>
    <t>6. A sliding control gate is optional, on some water courses advisable, but at least install a manual board stop gate.</t>
  </si>
  <si>
    <t>Fish Way GWVPP</t>
  </si>
  <si>
    <t>4. A sloping rock &amp; reed ramp for (3.) can be included inside the design to decrease velocities =&lt;0.25m/s</t>
  </si>
  <si>
    <t>so there is no practical reason why a series of these couldn't act as a fish pass for large weirs.</t>
  </si>
  <si>
    <t>Mechanical Efficiency or Other Loss figures, then please use them.</t>
  </si>
  <si>
    <t>EffM Mechanical efficiency claimed by Swiss cooperative GWKK then weighted by Obergrafendorf chart.</t>
  </si>
  <si>
    <t>RPM</t>
  </si>
  <si>
    <t>Turbine Diameter</t>
  </si>
  <si>
    <t>RPM = 60/((D3*PI())/F8) = where turbine tip is at vMaxt m/s</t>
  </si>
  <si>
    <t>HP = (1000)(Q)(9.81)(H)/1000=kW Total hydraulic power or 100%</t>
  </si>
  <si>
    <t>To help assess tank design so slow swimming fish are able in either direction</t>
  </si>
  <si>
    <t>W/m^3 Watts per cubic metre of water &lt;40 desired for slow fish</t>
  </si>
  <si>
    <t>10. Possible to step greater heights with one flowing into the next. For 3m, put in two 1.5m head rotation tanks</t>
  </si>
  <si>
    <t xml:space="preserve">11. There is no claim as to the accuracy of any figures used in the spreadsheet above. Having more accurate </t>
  </si>
  <si>
    <t>7. The intake velocity is designed to &lt;0.6m/s, or briefly 1m/s, always &lt;1.4. Tailwater the same, but species dependant.</t>
  </si>
  <si>
    <t>Ref_PtEf</t>
  </si>
  <si>
    <t>PtEff</t>
  </si>
  <si>
    <t>MP x</t>
  </si>
  <si>
    <t>"= Pt"</t>
  </si>
  <si>
    <t>PtEff The percentage of HP that is Pt or also known as water to wire total efficiency</t>
  </si>
  <si>
    <t>MP Mechanical Power from HP*EffM Any increase here will result in less Watts per cubic metre of the tank volume Twt</t>
  </si>
  <si>
    <t>1. The base of the rotation tank must be below tail water level, more so if it's to be a working fish pass at low flow.</t>
  </si>
  <si>
    <t>3. For the movement of Elvers, Fingerlings or crayfish a vortex bypass can be designed in a ribbed pipe &lt;1% gradient.</t>
  </si>
  <si>
    <t>5. A fail-safe moveable weir is essential for both unrestricted flood mitigation and not exceeding maximum design flow.</t>
  </si>
  <si>
    <t>8. Underneath the rotation tank is a fish resting pool having a depth no less than 1m.</t>
  </si>
  <si>
    <t>Ref_PtEf The percentage of HP that is Pt from actual working reference sites at given head; using 1st gen turbines.</t>
  </si>
  <si>
    <t>O% = *% from the chart above to give optimum orifice diameter, sourced from proven research.</t>
  </si>
  <si>
    <t>9. This design of a turbine in the centre of a vortex has patents on it, so it is illegal to make your own without buying</t>
  </si>
  <si>
    <t>one of the inventor's kits (license, plans, turbine, gen &amp; tech support), or at least the license for the design, just Google it.</t>
  </si>
  <si>
    <t>Yellow fields are user defined, light blue fields are data from scientific research.</t>
  </si>
  <si>
    <t>For weak, small or slow fish vMaxt=&lt;1.4m/s, W/m^3=&lt;40, conditional formatting gives a red X if outside the parameters.</t>
  </si>
  <si>
    <t>Turbine Diameter = having a fixed orifice diameter, multiply by x. There's no proven research to give a value for x but guesstimate &gt;1.05 &lt;1.35.</t>
  </si>
  <si>
    <t>Circ</t>
  </si>
  <si>
    <t>TaTime</t>
  </si>
  <si>
    <t xml:space="preserve">Delineating a boundary within which the volume is moving per second, then the median distance devided by time gives m/s velocity. </t>
  </si>
  <si>
    <t>Hv%</t>
  </si>
  <si>
    <t>r/do%</t>
  </si>
  <si>
    <t xml:space="preserve">reliable predictive method being the Base Line Reynolds stress </t>
  </si>
  <si>
    <t>experimental results rather than theoretical, because the most</t>
  </si>
  <si>
    <t>The data is transformed to a percentage of Hv and r/do giving</t>
  </si>
  <si>
    <t>dimensionless data for design purposes.</t>
  </si>
  <si>
    <t>While this data was from experiments with a full open core vortex,</t>
  </si>
  <si>
    <t>if we apply the 0 base line to the tail water level, which should be</t>
  </si>
  <si>
    <t>255Kg/s Qt Vortex Profile</t>
  </si>
  <si>
    <t>590Kg/s Qt VP</t>
  </si>
  <si>
    <t>1095Kg/s VP</t>
  </si>
  <si>
    <t xml:space="preserve">Variations in the 78% to 90% Hv area of the plot are most likely </t>
  </si>
  <si>
    <t>caused by surface waves.</t>
  </si>
  <si>
    <t>The dimensions of circulation are length squared, divided by time; which is equivalent to velocity times length.</t>
  </si>
  <si>
    <t>Diameter_o</t>
  </si>
  <si>
    <t>do = A3(O%) The % variable O% multiplied by the tank diameter to give this orifice diameter</t>
  </si>
  <si>
    <t>do</t>
  </si>
  <si>
    <t>Hvt</t>
  </si>
  <si>
    <t>Hvt Head height of vortex with turbine and is 1.5665(Qt), sourced from proven research.</t>
  </si>
  <si>
    <t>Qtm^3/s Flow rate in metres per second with turbine in place is Hvt/1.5665, sourced from proven research.</t>
  </si>
  <si>
    <t>This data should mediate between either end of the flow range,</t>
  </si>
  <si>
    <t>so shouldn't be used to relate to extremes under or over design Qt.</t>
  </si>
  <si>
    <t>just above the floor of the rotation tank, the curve will apply as the</t>
  </si>
  <si>
    <t>water will support itself in the scaled vortex given the required Qt.</t>
  </si>
  <si>
    <t>Vatistas n=2 velocity model seems to be close to reality.</t>
  </si>
  <si>
    <t>model (BSL RSM) for turbulent flow, to us, was too inaccurate. The</t>
  </si>
  <si>
    <t>r/do is the radius of the rotational velocity field / diameter of outlet,</t>
  </si>
  <si>
    <t>which in the research data was 100% at the value of -2.1</t>
  </si>
  <si>
    <t>Qt m^3/s</t>
  </si>
  <si>
    <t>Hvt m</t>
  </si>
  <si>
    <t>Tank D m</t>
  </si>
  <si>
    <t>do m</t>
  </si>
  <si>
    <t>r/doMax</t>
  </si>
  <si>
    <t>a</t>
  </si>
  <si>
    <t>a%</t>
  </si>
  <si>
    <t>ao_col/2</t>
  </si>
  <si>
    <t>b</t>
  </si>
  <si>
    <t>Max Inlet Velocity</t>
  </si>
  <si>
    <t>Mannings Coeff Roughness</t>
  </si>
  <si>
    <t>m/s</t>
  </si>
  <si>
    <t>0.013 is finished concrete</t>
  </si>
  <si>
    <t>0.015 is unfinished concrete</t>
  </si>
  <si>
    <t>R</t>
  </si>
  <si>
    <t>Fixed do</t>
  </si>
  <si>
    <t xml:space="preserve">  1.?*(Fixed do)</t>
  </si>
  <si>
    <t>s by V</t>
  </si>
  <si>
    <t>s by Q</t>
  </si>
  <si>
    <t>Table 1</t>
  </si>
  <si>
    <t>`</t>
  </si>
  <si>
    <t>Scaling the above into realistic scenarios:</t>
  </si>
  <si>
    <t>The figures below don't scale up very well. This would be mostly</t>
  </si>
  <si>
    <t>due to no Reynolds numbers or Froude numbers. At the scale of</t>
  </si>
  <si>
    <t>experimental studies they are not relevant, but at above times 100,</t>
  </si>
  <si>
    <t>they become very relevant. The Coriolis effect, being about one</t>
  </si>
  <si>
    <t>billionth the force of gravity, has little effect.</t>
  </si>
  <si>
    <t>Below is the sequence of working to display the chart to the right:</t>
  </si>
  <si>
    <t>The information above and displayed to the right, is from</t>
  </si>
  <si>
    <t>Table 2</t>
  </si>
  <si>
    <t>Using user defined data from row 3</t>
  </si>
  <si>
    <t>Inlet % Fixed do</t>
  </si>
  <si>
    <t>0.5 - 2</t>
  </si>
  <si>
    <t>a%  percentage of orifice area defined as air core</t>
  </si>
  <si>
    <t>ao_col/2  lower half of the air core column</t>
  </si>
  <si>
    <t>a   total air entrainment area bounded by the vortex curves</t>
  </si>
  <si>
    <t>TaTime  total average seconds for water to transit the tank</t>
  </si>
  <si>
    <t>b  breadth of the inlet</t>
  </si>
  <si>
    <t>R  Hydraulic radius for Mannings calculations</t>
  </si>
  <si>
    <t>s by Q  slope by flow volume formula</t>
  </si>
  <si>
    <t>s by v  slope by flow velocity formula</t>
  </si>
  <si>
    <t>12. Consider the dimensions in Row 158, you will see a fishway for slow fish is not practical &gt;0.95m^3/s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</si>
</sst>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color theme="1"/>
      <name val="Cambria"/>
    </font>
    <font>
      <b/>
      <sz val="12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mbria"/>
    </font>
    <font>
      <b/>
      <sz val="16"/>
      <color theme="1"/>
      <name val="Arial"/>
    </font>
    <font>
      <i/>
      <sz val="12"/>
      <color theme="1"/>
      <name val="Calibri"/>
      <scheme val="minor"/>
    </font>
    <font>
      <i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3" borderId="0" xfId="0" applyFill="1"/>
    <xf numFmtId="0" fontId="3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0" fillId="4" borderId="0" xfId="0" applyFill="1"/>
    <xf numFmtId="0" fontId="10" fillId="4" borderId="0" xfId="0" applyFont="1" applyFill="1"/>
    <xf numFmtId="0" fontId="1" fillId="4" borderId="0" xfId="0" applyFont="1" applyFill="1"/>
    <xf numFmtId="0" fontId="9" fillId="4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0" fillId="4" borderId="0" xfId="0" applyFont="1" applyFill="1" applyAlignment="1">
      <alignment horizontal="left"/>
    </xf>
    <xf numFmtId="0" fontId="3" fillId="4" borderId="0" xfId="0" applyFont="1" applyFill="1"/>
    <xf numFmtId="0" fontId="0" fillId="5" borderId="0" xfId="0" applyFill="1"/>
    <xf numFmtId="0" fontId="3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11" fillId="4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2" fillId="2" borderId="0" xfId="0" applyFont="1" applyFill="1"/>
    <xf numFmtId="0" fontId="1" fillId="0" borderId="0" xfId="0" applyFont="1" applyFill="1" applyAlignment="1">
      <alignment horizontal="center"/>
    </xf>
    <xf numFmtId="0" fontId="14" fillId="4" borderId="0" xfId="0" applyFont="1" applyFill="1"/>
    <xf numFmtId="0" fontId="2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13" fillId="0" borderId="0" xfId="0" applyFont="1" applyFill="1"/>
    <xf numFmtId="0" fontId="13" fillId="3" borderId="0" xfId="0" applyFont="1" applyFill="1"/>
    <xf numFmtId="0" fontId="12" fillId="6" borderId="0" xfId="0" applyFont="1" applyFill="1"/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74394632122598"/>
          <c:y val="0.016548463356974"/>
          <c:w val="0.766663385826772"/>
          <c:h val="0.952718676122931"/>
        </c:manualLayout>
      </c:layout>
      <c:scatterChart>
        <c:scatterStyle val="smoothMarker"/>
        <c:varyColors val="0"/>
        <c:ser>
          <c:idx val="1"/>
          <c:order val="3"/>
          <c:tx>
            <c:strRef>
              <c:f>Sheet1!$B$116:$B$117</c:f>
              <c:strCache>
                <c:ptCount val="1"/>
                <c:pt idx="0">
                  <c:v>255Kg/s Qt Vortex Profile r/do%</c:v>
                </c:pt>
              </c:strCache>
            </c:strRef>
          </c:tx>
          <c:xVal>
            <c:numRef>
              <c:f>Sheet1!$B$118:$B$131</c:f>
              <c:numCache>
                <c:formatCode>General</c:formatCode>
                <c:ptCount val="14"/>
                <c:pt idx="0">
                  <c:v>-0.2</c:v>
                </c:pt>
                <c:pt idx="1">
                  <c:v>-0.224</c:v>
                </c:pt>
                <c:pt idx="2">
                  <c:v>-0.252</c:v>
                </c:pt>
                <c:pt idx="3">
                  <c:v>-0.29</c:v>
                </c:pt>
                <c:pt idx="4">
                  <c:v>-0.371</c:v>
                </c:pt>
                <c:pt idx="5">
                  <c:v>-0.429</c:v>
                </c:pt>
                <c:pt idx="6">
                  <c:v>-0.51</c:v>
                </c:pt>
                <c:pt idx="7">
                  <c:v>-0.576</c:v>
                </c:pt>
                <c:pt idx="8">
                  <c:v>-0.652</c:v>
                </c:pt>
                <c:pt idx="9">
                  <c:v>-0.714</c:v>
                </c:pt>
                <c:pt idx="10">
                  <c:v>-0.786</c:v>
                </c:pt>
                <c:pt idx="11">
                  <c:v>-0.857</c:v>
                </c:pt>
                <c:pt idx="12">
                  <c:v>-0.929</c:v>
                </c:pt>
                <c:pt idx="13">
                  <c:v>-0.999</c:v>
                </c:pt>
              </c:numCache>
            </c:numRef>
          </c:xVal>
          <c:yVal>
            <c:numRef>
              <c:f>Sheet1!$A$118:$A$131</c:f>
              <c:numCache>
                <c:formatCode>General</c:formatCode>
                <c:ptCount val="14"/>
                <c:pt idx="0">
                  <c:v>0.0</c:v>
                </c:pt>
                <c:pt idx="1">
                  <c:v>0.212</c:v>
                </c:pt>
                <c:pt idx="2">
                  <c:v>0.409</c:v>
                </c:pt>
                <c:pt idx="3">
                  <c:v>0.576</c:v>
                </c:pt>
                <c:pt idx="4">
                  <c:v>0.758</c:v>
                </c:pt>
                <c:pt idx="5">
                  <c:v>0.818</c:v>
                </c:pt>
                <c:pt idx="6">
                  <c:v>0.864</c:v>
                </c:pt>
                <c:pt idx="7">
                  <c:v>0.894</c:v>
                </c:pt>
                <c:pt idx="8">
                  <c:v>0.924</c:v>
                </c:pt>
                <c:pt idx="9">
                  <c:v>0.939</c:v>
                </c:pt>
                <c:pt idx="10">
                  <c:v>0.955</c:v>
                </c:pt>
                <c:pt idx="11">
                  <c:v>0.985</c:v>
                </c:pt>
                <c:pt idx="12">
                  <c:v>0.99</c:v>
                </c:pt>
                <c:pt idx="13">
                  <c:v>0.999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Sheet1!$D$116:$D$117</c:f>
              <c:strCache>
                <c:ptCount val="1"/>
                <c:pt idx="0">
                  <c:v>590Kg/s Qt VP r/do%</c:v>
                </c:pt>
              </c:strCache>
            </c:strRef>
          </c:tx>
          <c:xVal>
            <c:numRef>
              <c:f>Sheet1!$D$118:$D$131</c:f>
              <c:numCache>
                <c:formatCode>General</c:formatCode>
                <c:ptCount val="14"/>
                <c:pt idx="0">
                  <c:v>-0.17</c:v>
                </c:pt>
                <c:pt idx="1">
                  <c:v>-0.2</c:v>
                </c:pt>
                <c:pt idx="2">
                  <c:v>-0.219</c:v>
                </c:pt>
                <c:pt idx="3">
                  <c:v>-0.248</c:v>
                </c:pt>
                <c:pt idx="4">
                  <c:v>-0.286</c:v>
                </c:pt>
                <c:pt idx="5">
                  <c:v>-0.333</c:v>
                </c:pt>
                <c:pt idx="6">
                  <c:v>-0.357</c:v>
                </c:pt>
                <c:pt idx="7">
                  <c:v>-0.433</c:v>
                </c:pt>
                <c:pt idx="8">
                  <c:v>-0.505</c:v>
                </c:pt>
                <c:pt idx="9">
                  <c:v>-0.581</c:v>
                </c:pt>
                <c:pt idx="10">
                  <c:v>-0.714</c:v>
                </c:pt>
                <c:pt idx="11">
                  <c:v>-0.857</c:v>
                </c:pt>
                <c:pt idx="12">
                  <c:v>-0.933</c:v>
                </c:pt>
                <c:pt idx="13">
                  <c:v>-0.99</c:v>
                </c:pt>
              </c:numCache>
            </c:numRef>
          </c:xVal>
          <c:yVal>
            <c:numRef>
              <c:f>Sheet1!$C$118:$C$131</c:f>
              <c:numCache>
                <c:formatCode>General</c:formatCode>
                <c:ptCount val="14"/>
                <c:pt idx="0">
                  <c:v>0.0</c:v>
                </c:pt>
                <c:pt idx="1">
                  <c:v>0.366</c:v>
                </c:pt>
                <c:pt idx="2">
                  <c:v>0.485</c:v>
                </c:pt>
                <c:pt idx="3">
                  <c:v>0.619</c:v>
                </c:pt>
                <c:pt idx="4">
                  <c:v>0.709</c:v>
                </c:pt>
                <c:pt idx="5">
                  <c:v>0.784</c:v>
                </c:pt>
                <c:pt idx="6">
                  <c:v>0.836</c:v>
                </c:pt>
                <c:pt idx="7">
                  <c:v>0.881</c:v>
                </c:pt>
                <c:pt idx="8">
                  <c:v>0.925</c:v>
                </c:pt>
                <c:pt idx="9">
                  <c:v>0.94</c:v>
                </c:pt>
                <c:pt idx="10">
                  <c:v>0.97</c:v>
                </c:pt>
                <c:pt idx="11">
                  <c:v>0.985</c:v>
                </c:pt>
                <c:pt idx="12">
                  <c:v>0.993</c:v>
                </c:pt>
                <c:pt idx="13">
                  <c:v>0.999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Sheet1!$F$116:$F$117</c:f>
              <c:strCache>
                <c:ptCount val="1"/>
                <c:pt idx="0">
                  <c:v>1095Kg/s VP r/do%</c:v>
                </c:pt>
              </c:strCache>
            </c:strRef>
          </c:tx>
          <c:xVal>
            <c:numRef>
              <c:f>Sheet1!$F$118:$F$131</c:f>
              <c:numCache>
                <c:formatCode>General</c:formatCode>
                <c:ptCount val="14"/>
                <c:pt idx="0">
                  <c:v>-0.12</c:v>
                </c:pt>
                <c:pt idx="1">
                  <c:v>-0.155</c:v>
                </c:pt>
                <c:pt idx="2">
                  <c:v>-0.214</c:v>
                </c:pt>
                <c:pt idx="3">
                  <c:v>-0.25</c:v>
                </c:pt>
                <c:pt idx="4">
                  <c:v>-0.286</c:v>
                </c:pt>
                <c:pt idx="5">
                  <c:v>-0.357</c:v>
                </c:pt>
                <c:pt idx="6">
                  <c:v>-0.429</c:v>
                </c:pt>
                <c:pt idx="7">
                  <c:v>-0.5</c:v>
                </c:pt>
                <c:pt idx="8">
                  <c:v>-0.643</c:v>
                </c:pt>
                <c:pt idx="9">
                  <c:v>-0.786</c:v>
                </c:pt>
                <c:pt idx="10">
                  <c:v>-0.929</c:v>
                </c:pt>
                <c:pt idx="11">
                  <c:v>-0.939</c:v>
                </c:pt>
                <c:pt idx="12">
                  <c:v>-0.949</c:v>
                </c:pt>
                <c:pt idx="13">
                  <c:v>-0.99</c:v>
                </c:pt>
              </c:numCache>
            </c:numRef>
          </c:xVal>
          <c:yVal>
            <c:numRef>
              <c:f>Sheet1!$E$118:$E$131</c:f>
              <c:numCache>
                <c:formatCode>General</c:formatCode>
                <c:ptCount val="14"/>
                <c:pt idx="0">
                  <c:v>0.0</c:v>
                </c:pt>
                <c:pt idx="1">
                  <c:v>0.449</c:v>
                </c:pt>
                <c:pt idx="2">
                  <c:v>0.705</c:v>
                </c:pt>
                <c:pt idx="3">
                  <c:v>0.778</c:v>
                </c:pt>
                <c:pt idx="4">
                  <c:v>0.838</c:v>
                </c:pt>
                <c:pt idx="5">
                  <c:v>0.91</c:v>
                </c:pt>
                <c:pt idx="6">
                  <c:v>0.936</c:v>
                </c:pt>
                <c:pt idx="7">
                  <c:v>0.953</c:v>
                </c:pt>
                <c:pt idx="8">
                  <c:v>0.974</c:v>
                </c:pt>
                <c:pt idx="9">
                  <c:v>0.983</c:v>
                </c:pt>
                <c:pt idx="10">
                  <c:v>0.991</c:v>
                </c:pt>
                <c:pt idx="11">
                  <c:v>0.991</c:v>
                </c:pt>
                <c:pt idx="12">
                  <c:v>0.991</c:v>
                </c:pt>
                <c:pt idx="13">
                  <c:v>0.999</c:v>
                </c:pt>
              </c:numCache>
            </c:numRef>
          </c:yVal>
          <c:smooth val="1"/>
        </c:ser>
        <c:ser>
          <c:idx val="0"/>
          <c:order val="0"/>
          <c:tx>
            <c:strRef>
              <c:f>Sheet1!$B$116:$B$117</c:f>
              <c:strCache>
                <c:ptCount val="1"/>
                <c:pt idx="0">
                  <c:v>255Kg/s Qt Vortex Profile r/do%</c:v>
                </c:pt>
              </c:strCache>
            </c:strRef>
          </c:tx>
          <c:xVal>
            <c:numRef>
              <c:f>Sheet1!$B$118:$B$131</c:f>
              <c:numCache>
                <c:formatCode>General</c:formatCode>
                <c:ptCount val="14"/>
                <c:pt idx="0">
                  <c:v>-0.2</c:v>
                </c:pt>
                <c:pt idx="1">
                  <c:v>-0.224</c:v>
                </c:pt>
                <c:pt idx="2">
                  <c:v>-0.252</c:v>
                </c:pt>
                <c:pt idx="3">
                  <c:v>-0.29</c:v>
                </c:pt>
                <c:pt idx="4">
                  <c:v>-0.371</c:v>
                </c:pt>
                <c:pt idx="5">
                  <c:v>-0.429</c:v>
                </c:pt>
                <c:pt idx="6">
                  <c:v>-0.51</c:v>
                </c:pt>
                <c:pt idx="7">
                  <c:v>-0.576</c:v>
                </c:pt>
                <c:pt idx="8">
                  <c:v>-0.652</c:v>
                </c:pt>
                <c:pt idx="9">
                  <c:v>-0.714</c:v>
                </c:pt>
                <c:pt idx="10">
                  <c:v>-0.786</c:v>
                </c:pt>
                <c:pt idx="11">
                  <c:v>-0.857</c:v>
                </c:pt>
                <c:pt idx="12">
                  <c:v>-0.929</c:v>
                </c:pt>
                <c:pt idx="13">
                  <c:v>-0.999</c:v>
                </c:pt>
              </c:numCache>
            </c:numRef>
          </c:xVal>
          <c:yVal>
            <c:numRef>
              <c:f>Sheet1!$A$118:$A$131</c:f>
              <c:numCache>
                <c:formatCode>General</c:formatCode>
                <c:ptCount val="14"/>
                <c:pt idx="0">
                  <c:v>0.0</c:v>
                </c:pt>
                <c:pt idx="1">
                  <c:v>0.212</c:v>
                </c:pt>
                <c:pt idx="2">
                  <c:v>0.409</c:v>
                </c:pt>
                <c:pt idx="3">
                  <c:v>0.576</c:v>
                </c:pt>
                <c:pt idx="4">
                  <c:v>0.758</c:v>
                </c:pt>
                <c:pt idx="5">
                  <c:v>0.818</c:v>
                </c:pt>
                <c:pt idx="6">
                  <c:v>0.864</c:v>
                </c:pt>
                <c:pt idx="7">
                  <c:v>0.894</c:v>
                </c:pt>
                <c:pt idx="8">
                  <c:v>0.924</c:v>
                </c:pt>
                <c:pt idx="9">
                  <c:v>0.939</c:v>
                </c:pt>
                <c:pt idx="10">
                  <c:v>0.955</c:v>
                </c:pt>
                <c:pt idx="11">
                  <c:v>0.985</c:v>
                </c:pt>
                <c:pt idx="12">
                  <c:v>0.99</c:v>
                </c:pt>
                <c:pt idx="13">
                  <c:v>0.999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Sheet1!$D$116:$D$117</c:f>
              <c:strCache>
                <c:ptCount val="1"/>
                <c:pt idx="0">
                  <c:v>590Kg/s Qt VP r/do%</c:v>
                </c:pt>
              </c:strCache>
            </c:strRef>
          </c:tx>
          <c:xVal>
            <c:numRef>
              <c:f>Sheet1!$D$118:$D$131</c:f>
              <c:numCache>
                <c:formatCode>General</c:formatCode>
                <c:ptCount val="14"/>
                <c:pt idx="0">
                  <c:v>-0.17</c:v>
                </c:pt>
                <c:pt idx="1">
                  <c:v>-0.2</c:v>
                </c:pt>
                <c:pt idx="2">
                  <c:v>-0.219</c:v>
                </c:pt>
                <c:pt idx="3">
                  <c:v>-0.248</c:v>
                </c:pt>
                <c:pt idx="4">
                  <c:v>-0.286</c:v>
                </c:pt>
                <c:pt idx="5">
                  <c:v>-0.333</c:v>
                </c:pt>
                <c:pt idx="6">
                  <c:v>-0.357</c:v>
                </c:pt>
                <c:pt idx="7">
                  <c:v>-0.433</c:v>
                </c:pt>
                <c:pt idx="8">
                  <c:v>-0.505</c:v>
                </c:pt>
                <c:pt idx="9">
                  <c:v>-0.581</c:v>
                </c:pt>
                <c:pt idx="10">
                  <c:v>-0.714</c:v>
                </c:pt>
                <c:pt idx="11">
                  <c:v>-0.857</c:v>
                </c:pt>
                <c:pt idx="12">
                  <c:v>-0.933</c:v>
                </c:pt>
                <c:pt idx="13">
                  <c:v>-0.99</c:v>
                </c:pt>
              </c:numCache>
            </c:numRef>
          </c:xVal>
          <c:yVal>
            <c:numRef>
              <c:f>Sheet1!$C$118:$C$131</c:f>
              <c:numCache>
                <c:formatCode>General</c:formatCode>
                <c:ptCount val="14"/>
                <c:pt idx="0">
                  <c:v>0.0</c:v>
                </c:pt>
                <c:pt idx="1">
                  <c:v>0.366</c:v>
                </c:pt>
                <c:pt idx="2">
                  <c:v>0.485</c:v>
                </c:pt>
                <c:pt idx="3">
                  <c:v>0.619</c:v>
                </c:pt>
                <c:pt idx="4">
                  <c:v>0.709</c:v>
                </c:pt>
                <c:pt idx="5">
                  <c:v>0.784</c:v>
                </c:pt>
                <c:pt idx="6">
                  <c:v>0.836</c:v>
                </c:pt>
                <c:pt idx="7">
                  <c:v>0.881</c:v>
                </c:pt>
                <c:pt idx="8">
                  <c:v>0.925</c:v>
                </c:pt>
                <c:pt idx="9">
                  <c:v>0.94</c:v>
                </c:pt>
                <c:pt idx="10">
                  <c:v>0.97</c:v>
                </c:pt>
                <c:pt idx="11">
                  <c:v>0.985</c:v>
                </c:pt>
                <c:pt idx="12">
                  <c:v>0.993</c:v>
                </c:pt>
                <c:pt idx="13">
                  <c:v>0.999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Sheet1!$F$116:$F$117</c:f>
              <c:strCache>
                <c:ptCount val="1"/>
                <c:pt idx="0">
                  <c:v>1095Kg/s VP r/do%</c:v>
                </c:pt>
              </c:strCache>
            </c:strRef>
          </c:tx>
          <c:xVal>
            <c:numRef>
              <c:f>Sheet1!$F$118:$F$131</c:f>
              <c:numCache>
                <c:formatCode>General</c:formatCode>
                <c:ptCount val="14"/>
                <c:pt idx="0">
                  <c:v>-0.12</c:v>
                </c:pt>
                <c:pt idx="1">
                  <c:v>-0.155</c:v>
                </c:pt>
                <c:pt idx="2">
                  <c:v>-0.214</c:v>
                </c:pt>
                <c:pt idx="3">
                  <c:v>-0.25</c:v>
                </c:pt>
                <c:pt idx="4">
                  <c:v>-0.286</c:v>
                </c:pt>
                <c:pt idx="5">
                  <c:v>-0.357</c:v>
                </c:pt>
                <c:pt idx="6">
                  <c:v>-0.429</c:v>
                </c:pt>
                <c:pt idx="7">
                  <c:v>-0.5</c:v>
                </c:pt>
                <c:pt idx="8">
                  <c:v>-0.643</c:v>
                </c:pt>
                <c:pt idx="9">
                  <c:v>-0.786</c:v>
                </c:pt>
                <c:pt idx="10">
                  <c:v>-0.929</c:v>
                </c:pt>
                <c:pt idx="11">
                  <c:v>-0.939</c:v>
                </c:pt>
                <c:pt idx="12">
                  <c:v>-0.949</c:v>
                </c:pt>
                <c:pt idx="13">
                  <c:v>-0.99</c:v>
                </c:pt>
              </c:numCache>
            </c:numRef>
          </c:xVal>
          <c:yVal>
            <c:numRef>
              <c:f>Sheet1!$E$118:$E$131</c:f>
              <c:numCache>
                <c:formatCode>General</c:formatCode>
                <c:ptCount val="14"/>
                <c:pt idx="0">
                  <c:v>0.0</c:v>
                </c:pt>
                <c:pt idx="1">
                  <c:v>0.449</c:v>
                </c:pt>
                <c:pt idx="2">
                  <c:v>0.705</c:v>
                </c:pt>
                <c:pt idx="3">
                  <c:v>0.778</c:v>
                </c:pt>
                <c:pt idx="4">
                  <c:v>0.838</c:v>
                </c:pt>
                <c:pt idx="5">
                  <c:v>0.91</c:v>
                </c:pt>
                <c:pt idx="6">
                  <c:v>0.936</c:v>
                </c:pt>
                <c:pt idx="7">
                  <c:v>0.953</c:v>
                </c:pt>
                <c:pt idx="8">
                  <c:v>0.974</c:v>
                </c:pt>
                <c:pt idx="9">
                  <c:v>0.983</c:v>
                </c:pt>
                <c:pt idx="10">
                  <c:v>0.991</c:v>
                </c:pt>
                <c:pt idx="11">
                  <c:v>0.991</c:v>
                </c:pt>
                <c:pt idx="12">
                  <c:v>0.991</c:v>
                </c:pt>
                <c:pt idx="13">
                  <c:v>0.999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7044360"/>
        <c:axId val="2097047640"/>
      </c:scatterChart>
      <c:valAx>
        <c:axId val="2097044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7047640"/>
        <c:crosses val="autoZero"/>
        <c:crossBetween val="midCat"/>
      </c:valAx>
      <c:valAx>
        <c:axId val="2097047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70443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241300</xdr:colOff>
      <xdr:row>114</xdr:row>
      <xdr:rowOff>139700</xdr:rowOff>
    </xdr:from>
    <xdr:to>
      <xdr:col>28</xdr:col>
      <xdr:colOff>787400</xdr:colOff>
      <xdr:row>157</xdr:row>
      <xdr:rowOff>139700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7"/>
  <sheetViews>
    <sheetView tabSelected="1" topLeftCell="A39" workbookViewId="0">
      <selection activeCell="A76" sqref="A76"/>
    </sheetView>
  </sheetViews>
  <sheetFormatPr baseColWidth="10" defaultRowHeight="15" x14ac:dyDescent="0"/>
  <cols>
    <col min="1" max="1" width="11" customWidth="1"/>
    <col min="3" max="3" width="8.5" customWidth="1"/>
    <col min="4" max="4" width="6.1640625" customWidth="1"/>
    <col min="5" max="5" width="9.6640625" customWidth="1"/>
    <col min="6" max="6" width="7.5" customWidth="1"/>
    <col min="7" max="7" width="6.83203125" bestFit="1" customWidth="1"/>
    <col min="8" max="8" width="7.5" customWidth="1"/>
    <col min="9" max="11" width="6.6640625" customWidth="1"/>
    <col min="12" max="12" width="8" customWidth="1"/>
    <col min="13" max="13" width="5" customWidth="1"/>
    <col min="14" max="14" width="9.83203125" customWidth="1"/>
    <col min="15" max="15" width="9.6640625" customWidth="1"/>
    <col min="16" max="16" width="6.83203125" customWidth="1"/>
    <col min="19" max="22" width="7.33203125" customWidth="1"/>
  </cols>
  <sheetData>
    <row r="1" spans="1:49" ht="19">
      <c r="A1" s="15" t="s">
        <v>23</v>
      </c>
      <c r="B1" s="12"/>
      <c r="C1" s="12"/>
      <c r="D1" s="25" t="s">
        <v>32</v>
      </c>
      <c r="E1" s="12"/>
      <c r="F1" s="12"/>
      <c r="G1" s="12"/>
      <c r="H1" s="12"/>
      <c r="I1" s="12"/>
      <c r="J1" s="12"/>
      <c r="K1" s="12"/>
      <c r="L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49">
      <c r="A2" s="14" t="s">
        <v>8</v>
      </c>
      <c r="B2" s="12"/>
      <c r="D2" s="14" t="s">
        <v>29</v>
      </c>
      <c r="F2" s="12"/>
      <c r="G2" s="14" t="s">
        <v>100</v>
      </c>
      <c r="H2" s="12"/>
      <c r="I2" s="14" t="s">
        <v>17</v>
      </c>
      <c r="J2" s="12"/>
      <c r="K2" s="12"/>
      <c r="L2" s="12"/>
      <c r="M2" s="12"/>
      <c r="N2" s="12"/>
      <c r="O2" s="12"/>
      <c r="P2" s="14" t="s">
        <v>94</v>
      </c>
      <c r="Q2" s="12"/>
      <c r="R2" s="14" t="s">
        <v>95</v>
      </c>
      <c r="S2" s="12"/>
      <c r="T2" s="12"/>
      <c r="U2" s="12"/>
      <c r="V2" s="14" t="s">
        <v>116</v>
      </c>
      <c r="W2" s="12"/>
      <c r="X2" s="12"/>
      <c r="Y2" s="12"/>
      <c r="Z2" s="12"/>
      <c r="AA2" s="12"/>
      <c r="AB2" s="12"/>
      <c r="AC2" s="12"/>
      <c r="AD2" s="12"/>
    </row>
    <row r="3" spans="1:49">
      <c r="A3" s="2">
        <v>6.6</v>
      </c>
      <c r="B3" s="12"/>
      <c r="C3" s="12"/>
      <c r="D3" s="2">
        <v>1.1000000000000001</v>
      </c>
      <c r="E3" s="12" t="s">
        <v>101</v>
      </c>
      <c r="F3" s="12"/>
      <c r="G3" s="2">
        <v>1</v>
      </c>
      <c r="H3" s="12"/>
      <c r="I3" s="3" t="s">
        <v>39</v>
      </c>
      <c r="J3" s="2">
        <v>0.78300000000000003</v>
      </c>
      <c r="K3" t="s">
        <v>40</v>
      </c>
      <c r="L3" s="12"/>
      <c r="M3" s="12"/>
      <c r="N3" s="12"/>
      <c r="O3" s="12"/>
      <c r="P3" s="2">
        <v>1.39</v>
      </c>
      <c r="Q3" s="12" t="s">
        <v>96</v>
      </c>
      <c r="R3" s="2">
        <v>1.4999999999999999E-2</v>
      </c>
      <c r="S3" s="12" t="s">
        <v>97</v>
      </c>
      <c r="T3" s="12"/>
      <c r="V3" s="2">
        <v>0.7</v>
      </c>
      <c r="W3" s="12" t="s">
        <v>117</v>
      </c>
      <c r="X3" s="12"/>
      <c r="Y3" s="12"/>
      <c r="Z3" s="12"/>
      <c r="AA3" s="12"/>
      <c r="AB3" s="12"/>
      <c r="AC3" s="12"/>
      <c r="AD3" s="12"/>
    </row>
    <row r="4" spans="1:49">
      <c r="A4" s="12" t="s">
        <v>105</v>
      </c>
      <c r="B4" s="12"/>
      <c r="C4" s="13" t="s">
        <v>51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 t="s">
        <v>98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49">
      <c r="A5" s="12"/>
      <c r="B5" s="12"/>
      <c r="C5" s="12" t="s">
        <v>19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49" ht="17">
      <c r="A6" s="36" t="s">
        <v>104</v>
      </c>
      <c r="B6" s="12"/>
      <c r="C6" s="12" t="s">
        <v>52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49" ht="18">
      <c r="A7" s="4" t="s">
        <v>73</v>
      </c>
      <c r="B7" s="4" t="s">
        <v>9</v>
      </c>
      <c r="C7" s="4" t="s">
        <v>7</v>
      </c>
      <c r="D7" s="4" t="s">
        <v>74</v>
      </c>
      <c r="E7" s="1" t="s">
        <v>0</v>
      </c>
      <c r="F7" s="4" t="s">
        <v>14</v>
      </c>
      <c r="G7" s="8" t="s">
        <v>28</v>
      </c>
      <c r="H7" s="4" t="s">
        <v>1</v>
      </c>
      <c r="I7" s="4" t="s">
        <v>2</v>
      </c>
      <c r="J7" s="4" t="s">
        <v>11</v>
      </c>
      <c r="K7" s="4" t="s">
        <v>3</v>
      </c>
      <c r="L7" s="1" t="s">
        <v>4</v>
      </c>
      <c r="M7" s="4" t="s">
        <v>12</v>
      </c>
      <c r="N7" s="4" t="s">
        <v>38</v>
      </c>
      <c r="O7" s="4" t="s">
        <v>37</v>
      </c>
      <c r="P7" s="4" t="s">
        <v>91</v>
      </c>
      <c r="Q7" s="4" t="s">
        <v>92</v>
      </c>
      <c r="R7" s="4" t="s">
        <v>90</v>
      </c>
      <c r="S7" s="35" t="s">
        <v>55</v>
      </c>
      <c r="T7" s="35" t="s">
        <v>93</v>
      </c>
      <c r="U7" s="35" t="s">
        <v>99</v>
      </c>
      <c r="V7" s="35" t="s">
        <v>103</v>
      </c>
      <c r="W7" s="35" t="s">
        <v>102</v>
      </c>
      <c r="X7" s="12"/>
      <c r="Y7" s="12"/>
      <c r="Z7" s="12"/>
      <c r="AA7" s="12"/>
      <c r="AB7" s="12"/>
      <c r="AC7" s="12"/>
      <c r="AD7" s="12"/>
    </row>
    <row r="8" spans="1:49">
      <c r="A8">
        <f>A3*C8</f>
        <v>0.92400000000000004</v>
      </c>
      <c r="B8">
        <f>PI()*((A8/2)^2)</f>
        <v>0.67055410235281987</v>
      </c>
      <c r="C8" s="22">
        <v>0.14000000000000001</v>
      </c>
      <c r="D8" s="23">
        <v>0.4</v>
      </c>
      <c r="E8" s="23">
        <v>0.255</v>
      </c>
      <c r="F8">
        <f>ROUND(E8/B8,2)</f>
        <v>0.38</v>
      </c>
      <c r="G8">
        <f>ROUND(60/((D3*PI())/F8),1)</f>
        <v>6.6</v>
      </c>
      <c r="H8" s="5">
        <f>ROUND(E8*9.81*D8,3)</f>
        <v>1.0009999999999999</v>
      </c>
      <c r="I8" s="6">
        <v>0.46</v>
      </c>
      <c r="J8" s="5">
        <f>ROUND(H8*I8,3)</f>
        <v>0.46</v>
      </c>
      <c r="K8">
        <f>ROUND((PI()*((A3/2)^2)*D8)-R8,3)</f>
        <v>13.616</v>
      </c>
      <c r="L8">
        <f>ROUND(((H8-J8)*1000)/K8,1)</f>
        <v>39.700000000000003</v>
      </c>
      <c r="M8">
        <f>ROUND(J3*J8,2)</f>
        <v>0.36</v>
      </c>
      <c r="N8">
        <f t="shared" ref="N8:N40" si="0">ROUND(M8/H8,2)</f>
        <v>0.36</v>
      </c>
      <c r="O8" s="2"/>
      <c r="P8" s="2">
        <v>0.42</v>
      </c>
      <c r="Q8" s="26">
        <f t="shared" ref="Q8:Q40" si="1">ROUND((P8*B8*D8)*0.5,3)</f>
        <v>5.6000000000000001E-2</v>
      </c>
      <c r="R8" s="26">
        <f t="shared" ref="R8:R40" si="2">ROUND((D8*0.25*(PI()*((0.5*D8)^2)))+Q8,3)</f>
        <v>6.9000000000000006E-2</v>
      </c>
      <c r="S8" s="26">
        <f t="shared" ref="S8:S40" si="3">ROUND(K8/E8,1)</f>
        <v>53.4</v>
      </c>
      <c r="T8" s="26">
        <f>ROUND(V3*A8,3)</f>
        <v>0.64700000000000002</v>
      </c>
      <c r="U8" s="26">
        <f t="shared" ref="U8:U40" si="4">(T8*D8)/(T8+2*D8)</f>
        <v>0.178852798894264</v>
      </c>
      <c r="V8" s="26">
        <f>((R3*E8)/(POWER(U8,0.6667)*(T8*D8)))^2</f>
        <v>2.167986203308507E-3</v>
      </c>
      <c r="W8" s="40">
        <f>((P3*R3)/(POWER(U8,0.66667)))^2</f>
        <v>4.3140924478302402E-3</v>
      </c>
      <c r="X8" s="12"/>
      <c r="Y8" s="12"/>
      <c r="Z8" s="12"/>
      <c r="AA8" s="12"/>
      <c r="AB8" s="12"/>
      <c r="AC8" s="12"/>
      <c r="AD8" s="12"/>
    </row>
    <row r="9" spans="1:49" s="9" customFormat="1">
      <c r="A9" s="9">
        <f>A3*C9</f>
        <v>0.93224999999999991</v>
      </c>
      <c r="B9" s="9">
        <f>PI()*((A9/2)^2)</f>
        <v>0.68258173891447349</v>
      </c>
      <c r="C9" s="9">
        <v>0.14124999999999999</v>
      </c>
      <c r="D9" s="10">
        <v>0.45</v>
      </c>
      <c r="E9" s="10">
        <v>0.28699999999999998</v>
      </c>
      <c r="F9" s="9">
        <f>ROUND(E9/B9,2)</f>
        <v>0.42</v>
      </c>
      <c r="G9" s="9">
        <f>ROUND(60/((D3*PI())/F9),1)</f>
        <v>7.3</v>
      </c>
      <c r="H9" s="11">
        <f>ROUND(E9*9.81*D9,3)</f>
        <v>1.2669999999999999</v>
      </c>
      <c r="I9" s="11">
        <v>0.52</v>
      </c>
      <c r="J9" s="11">
        <f>ROUND(H9*I9,3)</f>
        <v>0.65900000000000003</v>
      </c>
      <c r="K9" s="9">
        <f>ROUND((PI()*((A3/2)^2)*D9)-R9,3)</f>
        <v>15.313000000000001</v>
      </c>
      <c r="L9" s="9">
        <f>ROUND(((H9-J9)*1000)/K9,1)</f>
        <v>39.700000000000003</v>
      </c>
      <c r="M9" s="9">
        <f>ROUND(J3*J9,2)</f>
        <v>0.52</v>
      </c>
      <c r="N9" s="9">
        <f t="shared" si="0"/>
        <v>0.41</v>
      </c>
      <c r="P9" s="9">
        <v>0.41399999999999998</v>
      </c>
      <c r="Q9" s="9">
        <f t="shared" si="1"/>
        <v>6.4000000000000001E-2</v>
      </c>
      <c r="R9" s="9">
        <f t="shared" si="2"/>
        <v>8.2000000000000003E-2</v>
      </c>
      <c r="S9" s="9">
        <f t="shared" si="3"/>
        <v>53.4</v>
      </c>
      <c r="T9" s="9">
        <f>ROUND(V3*A9,3)</f>
        <v>0.65300000000000002</v>
      </c>
      <c r="U9" s="9">
        <f t="shared" si="4"/>
        <v>0.18921442369607214</v>
      </c>
      <c r="V9" s="9">
        <f>((R3*E9)/(POWER(U9,0.6667)*(T9*D9)))^2</f>
        <v>1.9760782532135205E-3</v>
      </c>
      <c r="W9" s="41">
        <f>((P3*R3)/(POWER(U9,0.66667)))^2</f>
        <v>4.0020080065235834E-3</v>
      </c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</row>
    <row r="10" spans="1:49">
      <c r="A10">
        <f>A3*C10</f>
        <v>0.94049999999999989</v>
      </c>
      <c r="B10">
        <f t="shared" ref="B10:B40" si="5">PI()*((A10/2)^2)</f>
        <v>0.6947162878011196</v>
      </c>
      <c r="C10" s="22">
        <v>0.14249999999999999</v>
      </c>
      <c r="D10" s="23">
        <v>0.5</v>
      </c>
      <c r="E10" s="23">
        <v>0.31900000000000001</v>
      </c>
      <c r="F10">
        <f t="shared" ref="F10:F40" si="6">ROUND(E10/B10,2)</f>
        <v>0.46</v>
      </c>
      <c r="G10">
        <f>ROUND(60/((D3*PI())/F10),1)</f>
        <v>8</v>
      </c>
      <c r="H10" s="5">
        <f t="shared" ref="H10:H40" si="7">ROUND(E10*9.81*D10,3)</f>
        <v>1.5649999999999999</v>
      </c>
      <c r="I10" s="6">
        <v>0.57999999999999996</v>
      </c>
      <c r="J10" s="5">
        <f t="shared" ref="J10:J40" si="8">ROUND(H10*I10,3)</f>
        <v>0.90800000000000003</v>
      </c>
      <c r="K10">
        <f>ROUND((PI()*((A3/2)^2)*D10)-R10,3)</f>
        <v>17.010000000000002</v>
      </c>
      <c r="L10">
        <f t="shared" ref="L10:L40" si="9">ROUND(((H10-J10)*1000)/K10,1)</f>
        <v>38.6</v>
      </c>
      <c r="M10">
        <f>ROUND(J3*J10,2)</f>
        <v>0.71</v>
      </c>
      <c r="N10">
        <f t="shared" si="0"/>
        <v>0.45</v>
      </c>
      <c r="O10" s="2"/>
      <c r="P10" s="2">
        <v>0.40699999999999997</v>
      </c>
      <c r="Q10" s="26">
        <f t="shared" si="1"/>
        <v>7.0999999999999994E-2</v>
      </c>
      <c r="R10" s="26">
        <f t="shared" si="2"/>
        <v>9.6000000000000002E-2</v>
      </c>
      <c r="S10" s="26">
        <f t="shared" si="3"/>
        <v>53.3</v>
      </c>
      <c r="T10" s="26">
        <f>ROUND(V3*A10,3)</f>
        <v>0.65800000000000003</v>
      </c>
      <c r="U10" s="26">
        <f t="shared" si="4"/>
        <v>0.19843184559710497</v>
      </c>
      <c r="V10" s="26">
        <f>((R3*E10)/(POWER(U10,0.6667)*(T10*D10)))^2</f>
        <v>1.8278354047388747E-3</v>
      </c>
      <c r="W10" s="40">
        <f>((P3*R3)/(POWER(U10,0.66667)))^2</f>
        <v>3.7560811985809348E-3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</row>
    <row r="11" spans="1:49" s="9" customFormat="1">
      <c r="A11" s="9">
        <f>A3*C11</f>
        <v>0.94874999999999987</v>
      </c>
      <c r="B11" s="9">
        <f>PI()*((A11/2)^2)</f>
        <v>0.70695774901275832</v>
      </c>
      <c r="C11" s="9">
        <v>0.14374999999999999</v>
      </c>
      <c r="D11" s="10">
        <v>0.55000000000000004</v>
      </c>
      <c r="E11" s="10">
        <v>0.35099999999999998</v>
      </c>
      <c r="F11" s="9">
        <f>ROUND(E11/B11,2)</f>
        <v>0.5</v>
      </c>
      <c r="G11" s="9">
        <f>ROUND(60/((D3*PI())/F11),1)</f>
        <v>8.6999999999999993</v>
      </c>
      <c r="H11" s="11">
        <f>ROUND(E11*9.81*D11,3)</f>
        <v>1.8939999999999999</v>
      </c>
      <c r="I11" s="11">
        <v>0.65</v>
      </c>
      <c r="J11" s="11">
        <f>ROUND(H11*I11,3)</f>
        <v>1.2310000000000001</v>
      </c>
      <c r="K11" s="9">
        <f>ROUND((PI()*((A3/2)^2)*D11)-R11,3)</f>
        <v>18.706</v>
      </c>
      <c r="L11" s="9">
        <f>ROUND(((H11-J11)*1000)/K11,1)</f>
        <v>35.4</v>
      </c>
      <c r="M11" s="9">
        <f>ROUND(J3*J11,2)</f>
        <v>0.96</v>
      </c>
      <c r="N11" s="9">
        <f t="shared" si="0"/>
        <v>0.51</v>
      </c>
      <c r="P11" s="9">
        <v>0.40100000000000002</v>
      </c>
      <c r="Q11" s="9">
        <f t="shared" si="1"/>
        <v>7.8E-2</v>
      </c>
      <c r="R11" s="9">
        <f t="shared" si="2"/>
        <v>0.111</v>
      </c>
      <c r="S11" s="9">
        <f t="shared" si="3"/>
        <v>53.3</v>
      </c>
      <c r="T11" s="9">
        <f>ROUND(V3*A11,3)</f>
        <v>0.66400000000000003</v>
      </c>
      <c r="U11" s="9">
        <f t="shared" si="4"/>
        <v>0.20702947845804986</v>
      </c>
      <c r="V11" s="9">
        <f>((R3*E11)/(POWER(U11,0.6667)*(T11*D11)))^2</f>
        <v>1.697219034374641E-3</v>
      </c>
      <c r="W11" s="41">
        <f>((P3*R3)/(POWER(U11,0.66667)))^2</f>
        <v>3.5495537827816646E-3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</row>
    <row r="12" spans="1:49">
      <c r="A12">
        <f>A3*C12</f>
        <v>0.95699999999999985</v>
      </c>
      <c r="B12">
        <f t="shared" si="5"/>
        <v>0.71930612254938942</v>
      </c>
      <c r="C12" s="22">
        <v>0.14499999999999999</v>
      </c>
      <c r="D12" s="23">
        <v>0.6</v>
      </c>
      <c r="E12" s="23">
        <v>0.38300000000000001</v>
      </c>
      <c r="F12">
        <f t="shared" si="6"/>
        <v>0.53</v>
      </c>
      <c r="G12">
        <f>ROUND(60/((D3*PI())/F12),1)</f>
        <v>9.1999999999999993</v>
      </c>
      <c r="H12" s="5">
        <f t="shared" si="7"/>
        <v>2.254</v>
      </c>
      <c r="I12" s="6">
        <v>0.71</v>
      </c>
      <c r="J12" s="5">
        <f t="shared" si="8"/>
        <v>1.6</v>
      </c>
      <c r="K12">
        <f>ROUND((PI()*((A3/2)^2)*D12)-R12,3)</f>
        <v>20.399999999999999</v>
      </c>
      <c r="L12">
        <f t="shared" si="9"/>
        <v>32.1</v>
      </c>
      <c r="M12">
        <f>ROUND(J3*J12,2)</f>
        <v>1.25</v>
      </c>
      <c r="N12">
        <f t="shared" si="0"/>
        <v>0.55000000000000004</v>
      </c>
      <c r="O12" s="2"/>
      <c r="P12" s="2">
        <v>0.39500000000000002</v>
      </c>
      <c r="Q12" s="26">
        <f t="shared" si="1"/>
        <v>8.5000000000000006E-2</v>
      </c>
      <c r="R12" s="26">
        <f t="shared" si="2"/>
        <v>0.127</v>
      </c>
      <c r="S12" s="26">
        <f t="shared" si="3"/>
        <v>53.3</v>
      </c>
      <c r="T12" s="26">
        <f>ROUND(V3*A12,3)</f>
        <v>0.67</v>
      </c>
      <c r="U12" s="26">
        <f t="shared" si="4"/>
        <v>0.21497326203208555</v>
      </c>
      <c r="V12" s="26">
        <f>((R3*E12)/(POWER(U12,0.6667)*(T12*D12)))^2</f>
        <v>1.5860852955979089E-3</v>
      </c>
      <c r="W12" s="40">
        <f>((P3*R3)/(POWER(U12,0.66667)))^2</f>
        <v>3.375752831913673E-3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</row>
    <row r="13" spans="1:49" s="9" customFormat="1">
      <c r="A13" s="9">
        <f>A3*C13</f>
        <v>0.96524999999999994</v>
      </c>
      <c r="B13" s="9">
        <f>PI()*((A13/2)^2)</f>
        <v>0.73176140841101311</v>
      </c>
      <c r="C13" s="9">
        <v>0.14624999999999999</v>
      </c>
      <c r="D13" s="10">
        <v>0.65</v>
      </c>
      <c r="E13" s="10">
        <v>0.41499999999999998</v>
      </c>
      <c r="F13" s="9">
        <f>ROUND(E13/B13,2)</f>
        <v>0.56999999999999995</v>
      </c>
      <c r="G13" s="9">
        <f>ROUND(60/((D3*PI())/F13),1)</f>
        <v>9.9</v>
      </c>
      <c r="H13" s="11">
        <f>ROUND(E13*9.81*D13,3)</f>
        <v>2.6459999999999999</v>
      </c>
      <c r="I13" s="11">
        <v>0.74</v>
      </c>
      <c r="J13" s="11">
        <f>ROUND(H13*I13,3)</f>
        <v>1.958</v>
      </c>
      <c r="K13" s="9">
        <f>ROUND((PI()*((A3/2)^2)*D13)-R13,3)</f>
        <v>22.091999999999999</v>
      </c>
      <c r="L13" s="9">
        <f>ROUND(((H13-J13)*1000)/K13,1)</f>
        <v>31.1</v>
      </c>
      <c r="M13" s="9">
        <f>ROUND(J3*J13,2)</f>
        <v>1.53</v>
      </c>
      <c r="N13" s="9">
        <f t="shared" si="0"/>
        <v>0.57999999999999996</v>
      </c>
      <c r="P13" s="9">
        <v>0.38800000000000001</v>
      </c>
      <c r="Q13" s="9">
        <f t="shared" si="1"/>
        <v>9.1999999999999998E-2</v>
      </c>
      <c r="R13" s="9">
        <f t="shared" si="2"/>
        <v>0.14599999999999999</v>
      </c>
      <c r="S13" s="9">
        <f t="shared" si="3"/>
        <v>53.2</v>
      </c>
      <c r="T13" s="9">
        <f>ROUND(V3*A13,3)</f>
        <v>0.67600000000000005</v>
      </c>
      <c r="U13" s="9">
        <f t="shared" si="4"/>
        <v>0.2223684210526316</v>
      </c>
      <c r="V13" s="9">
        <f>((R3*E13)/(POWER(U13,0.6667)*(T13*D13)))^2</f>
        <v>1.4899487095443597E-3</v>
      </c>
      <c r="W13" s="41">
        <f>((P3*R3)/(POWER(U13,0.66667)))^2</f>
        <v>3.2269010994907953E-3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</row>
    <row r="14" spans="1:49">
      <c r="A14">
        <f>A3*C14</f>
        <v>0.97349999999999992</v>
      </c>
      <c r="B14">
        <f t="shared" si="5"/>
        <v>0.74432360659762931</v>
      </c>
      <c r="C14" s="22">
        <v>0.14749999999999999</v>
      </c>
      <c r="D14" s="23">
        <v>0.7</v>
      </c>
      <c r="E14" s="23">
        <v>0.44700000000000001</v>
      </c>
      <c r="F14">
        <f t="shared" si="6"/>
        <v>0.6</v>
      </c>
      <c r="G14">
        <f>ROUND(60/((D3*PI())/F14),1)</f>
        <v>10.4</v>
      </c>
      <c r="H14" s="5">
        <f t="shared" si="7"/>
        <v>3.07</v>
      </c>
      <c r="I14" s="6">
        <v>0.76</v>
      </c>
      <c r="J14" s="5">
        <f t="shared" si="8"/>
        <v>2.3330000000000002</v>
      </c>
      <c r="K14">
        <f>ROUND((PI()*((A3/2)^2)*D14)-R14,3)</f>
        <v>23.780999999999999</v>
      </c>
      <c r="L14">
        <f t="shared" si="9"/>
        <v>31</v>
      </c>
      <c r="M14">
        <f>ROUND(J3*J14,2)</f>
        <v>1.83</v>
      </c>
      <c r="N14">
        <f t="shared" si="0"/>
        <v>0.6</v>
      </c>
      <c r="O14" s="2"/>
      <c r="P14" s="2">
        <v>0.38200000000000001</v>
      </c>
      <c r="Q14" s="26">
        <f t="shared" si="1"/>
        <v>0.1</v>
      </c>
      <c r="R14" s="26">
        <f t="shared" si="2"/>
        <v>0.16700000000000001</v>
      </c>
      <c r="S14" s="26">
        <f t="shared" si="3"/>
        <v>53.2</v>
      </c>
      <c r="T14" s="26">
        <f>ROUND(V3*A14,3)</f>
        <v>0.68100000000000005</v>
      </c>
      <c r="U14" s="26">
        <f t="shared" si="4"/>
        <v>0.22907256126862086</v>
      </c>
      <c r="V14" s="26">
        <f>((R3*E14)/(POWER(U14,0.6667)*(T14*D14)))^2</f>
        <v>1.4116244329610531E-3</v>
      </c>
      <c r="W14" s="40">
        <f>((P3*R3)/(POWER(U14,0.66667)))^2</f>
        <v>3.1015988229010543E-3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</row>
    <row r="15" spans="1:49" s="9" customFormat="1">
      <c r="A15" s="9">
        <f>A3*C15</f>
        <v>0.9817499999999999</v>
      </c>
      <c r="B15" s="9">
        <f>PI()*((A15/2)^2)</f>
        <v>0.75699271710923777</v>
      </c>
      <c r="C15" s="9">
        <v>0.14874999999999999</v>
      </c>
      <c r="D15" s="10">
        <v>0.75</v>
      </c>
      <c r="E15" s="10">
        <v>0.47899999999999998</v>
      </c>
      <c r="F15" s="9">
        <f>ROUND(E15/B15,2)</f>
        <v>0.63</v>
      </c>
      <c r="G15" s="9">
        <f>ROUND(60/((D3*PI())/F15),1)</f>
        <v>10.9</v>
      </c>
      <c r="H15" s="11">
        <f>ROUND(E15*9.81*D15,3)</f>
        <v>3.524</v>
      </c>
      <c r="I15" s="11">
        <v>0.78</v>
      </c>
      <c r="J15" s="11">
        <f>ROUND(H15*I15,3)</f>
        <v>2.7490000000000001</v>
      </c>
      <c r="K15" s="9">
        <f>ROUND((PI()*((A3/2)^2)*D15)-R15,3)</f>
        <v>25.47</v>
      </c>
      <c r="L15" s="9">
        <f>ROUND(((H15-J15)*1000)/K15,1)</f>
        <v>30.4</v>
      </c>
      <c r="M15" s="9">
        <f>ROUND(J3*J15,2)</f>
        <v>2.15</v>
      </c>
      <c r="N15" s="9">
        <f t="shared" si="0"/>
        <v>0.61</v>
      </c>
      <c r="P15" s="9">
        <v>0.375</v>
      </c>
      <c r="Q15" s="9">
        <f t="shared" si="1"/>
        <v>0.106</v>
      </c>
      <c r="R15" s="9">
        <f t="shared" si="2"/>
        <v>0.189</v>
      </c>
      <c r="S15" s="9">
        <f t="shared" si="3"/>
        <v>53.2</v>
      </c>
      <c r="T15" s="9">
        <f>ROUND(V3*A15,3)</f>
        <v>0.68700000000000006</v>
      </c>
      <c r="U15" s="9">
        <f t="shared" si="4"/>
        <v>0.23559670781893</v>
      </c>
      <c r="V15" s="9">
        <f>((R3*E15)/(POWER(U15,0.6667)*(T15*D15)))^2</f>
        <v>1.3364942958762371E-3</v>
      </c>
      <c r="W15" s="41">
        <f>((P3*R3)/(POWER(U15,0.66667)))^2</f>
        <v>2.9876107556989768E-3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49">
      <c r="A16">
        <f>A3*C16</f>
        <v>0.98999999999999988</v>
      </c>
      <c r="B16">
        <f t="shared" si="5"/>
        <v>0.76976873994583883</v>
      </c>
      <c r="C16" s="22">
        <v>0.15</v>
      </c>
      <c r="D16" s="23">
        <v>0.8</v>
      </c>
      <c r="E16" s="23">
        <v>0.51100000000000001</v>
      </c>
      <c r="F16">
        <f t="shared" si="6"/>
        <v>0.66</v>
      </c>
      <c r="G16">
        <f>ROUND(60/((D3*PI())/F16),1)</f>
        <v>11.5</v>
      </c>
      <c r="H16" s="5">
        <f t="shared" si="7"/>
        <v>4.01</v>
      </c>
      <c r="I16" s="6">
        <v>0.79</v>
      </c>
      <c r="J16" s="5">
        <f t="shared" si="8"/>
        <v>3.1680000000000001</v>
      </c>
      <c r="K16">
        <f>ROUND((PI()*((A3/2)^2)*D16)-R16,3)</f>
        <v>27.155000000000001</v>
      </c>
      <c r="L16">
        <f t="shared" si="9"/>
        <v>31</v>
      </c>
      <c r="M16">
        <f>ROUND(J3*J16,2)</f>
        <v>2.48</v>
      </c>
      <c r="N16">
        <f t="shared" si="0"/>
        <v>0.62</v>
      </c>
      <c r="O16" s="2"/>
      <c r="P16" s="2">
        <v>0.36899999999999999</v>
      </c>
      <c r="Q16" s="26">
        <f t="shared" si="1"/>
        <v>0.114</v>
      </c>
      <c r="R16" s="26">
        <f t="shared" si="2"/>
        <v>0.215</v>
      </c>
      <c r="S16" s="26">
        <f t="shared" si="3"/>
        <v>53.1</v>
      </c>
      <c r="T16" s="26">
        <f>ROUND(V3*A16,3)</f>
        <v>0.69299999999999995</v>
      </c>
      <c r="U16" s="26">
        <f t="shared" si="4"/>
        <v>0.24177932839075444</v>
      </c>
      <c r="V16" s="26">
        <f>((R3*E16)/(POWER(U16,0.6667)*(T16*D16)))^2</f>
        <v>1.2691903403036523E-3</v>
      </c>
      <c r="W16" s="40">
        <f>((P3*R3)/(POWER(U16,0.66667)))^2</f>
        <v>2.8861839460270931E-3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49" s="9" customFormat="1">
      <c r="A17" s="9">
        <f>A3*C17</f>
        <v>0.99824999999999997</v>
      </c>
      <c r="B17" s="9">
        <f>PI()*((A17/2)^2)</f>
        <v>0.78265167510743261</v>
      </c>
      <c r="C17" s="9">
        <v>0.15125</v>
      </c>
      <c r="D17" s="10">
        <v>0.85</v>
      </c>
      <c r="E17" s="10">
        <v>0.54300000000000004</v>
      </c>
      <c r="F17" s="9">
        <f>ROUND(E17/B17,2)</f>
        <v>0.69</v>
      </c>
      <c r="G17" s="9">
        <f>ROUND(60/((D3*PI())/F17),1)</f>
        <v>12</v>
      </c>
      <c r="H17" s="11">
        <f>ROUND(E17*9.81*D17,3)</f>
        <v>4.5279999999999996</v>
      </c>
      <c r="I17" s="11">
        <v>0.79</v>
      </c>
      <c r="J17" s="11">
        <f>ROUND(H17*I17,3)</f>
        <v>3.577</v>
      </c>
      <c r="K17" s="9">
        <f>ROUND((PI()*((A3/2)^2)*D17)-R17,3)</f>
        <v>28.838000000000001</v>
      </c>
      <c r="L17" s="9">
        <f>ROUND(((H17-J17)*1000)/K17,1)</f>
        <v>33</v>
      </c>
      <c r="M17" s="9">
        <f>ROUND(J3*J17,2)</f>
        <v>2.8</v>
      </c>
      <c r="N17" s="9">
        <f t="shared" si="0"/>
        <v>0.62</v>
      </c>
      <c r="P17" s="9">
        <v>0.36299999999999999</v>
      </c>
      <c r="Q17" s="9">
        <f t="shared" si="1"/>
        <v>0.121</v>
      </c>
      <c r="R17" s="9">
        <f t="shared" si="2"/>
        <v>0.24199999999999999</v>
      </c>
      <c r="S17" s="9">
        <f t="shared" si="3"/>
        <v>53.1</v>
      </c>
      <c r="T17" s="9">
        <f>ROUND(V3*A17,3)</f>
        <v>0.69899999999999995</v>
      </c>
      <c r="U17" s="9">
        <f t="shared" si="4"/>
        <v>0.24766569403918298</v>
      </c>
      <c r="V17" s="9">
        <f>((R3*E17)/(POWER(U17,0.6667)*(T17*D17)))^2</f>
        <v>1.208395906256991E-3</v>
      </c>
      <c r="W17" s="41">
        <f>((P3*R3)/(POWER(U17,0.66667)))^2</f>
        <v>2.7950850127317147E-3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>
      <c r="A18">
        <f>A3*C18</f>
        <v>1.0065</v>
      </c>
      <c r="B18">
        <f t="shared" si="5"/>
        <v>0.79564152259401855</v>
      </c>
      <c r="C18" s="22">
        <v>0.1525</v>
      </c>
      <c r="D18" s="23">
        <v>0.9</v>
      </c>
      <c r="E18" s="23">
        <v>0.57499999999999996</v>
      </c>
      <c r="F18">
        <f t="shared" si="6"/>
        <v>0.72</v>
      </c>
      <c r="G18">
        <f>ROUND(60/((D3*PI())/F18),1)</f>
        <v>12.5</v>
      </c>
      <c r="H18" s="5">
        <f t="shared" si="7"/>
        <v>5.077</v>
      </c>
      <c r="I18" s="6">
        <v>0.8</v>
      </c>
      <c r="J18" s="5">
        <f t="shared" si="8"/>
        <v>4.0620000000000003</v>
      </c>
      <c r="K18">
        <f>ROUND((PI()*((A3/2)^2)*D18)-R18,3)</f>
        <v>30.521000000000001</v>
      </c>
      <c r="L18">
        <f t="shared" si="9"/>
        <v>33.299999999999997</v>
      </c>
      <c r="M18">
        <f>ROUND(J3*J18,2)</f>
        <v>3.18</v>
      </c>
      <c r="N18">
        <f t="shared" si="0"/>
        <v>0.63</v>
      </c>
      <c r="O18" s="2">
        <v>0.54</v>
      </c>
      <c r="P18" s="2">
        <v>0.35599999999999998</v>
      </c>
      <c r="Q18" s="26">
        <f t="shared" si="1"/>
        <v>0.127</v>
      </c>
      <c r="R18" s="26">
        <f t="shared" si="2"/>
        <v>0.27</v>
      </c>
      <c r="S18" s="26">
        <f t="shared" si="3"/>
        <v>53.1</v>
      </c>
      <c r="T18" s="26">
        <f>ROUND(V3*A18,3)</f>
        <v>0.70499999999999996</v>
      </c>
      <c r="U18" s="26">
        <f t="shared" si="4"/>
        <v>0.25329341317365267</v>
      </c>
      <c r="V18" s="26">
        <f>((R3*E18)/(POWER(U18,0.6667)*(T18*D18)))^2</f>
        <v>1.1530890590327769E-3</v>
      </c>
      <c r="W18" s="40">
        <f>((P3*R3)/(POWER(U18,0.66667)))^2</f>
        <v>2.7125904774123856E-3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s="9" customFormat="1">
      <c r="A19" s="9">
        <f>A3*C19</f>
        <v>1.01475</v>
      </c>
      <c r="B19" s="9">
        <f>PI()*((A19/2)^2)</f>
        <v>0.80873828240559731</v>
      </c>
      <c r="C19" s="9">
        <v>0.15375</v>
      </c>
      <c r="D19" s="10">
        <v>0.95</v>
      </c>
      <c r="E19" s="10">
        <v>0.60599999999999998</v>
      </c>
      <c r="F19" s="9">
        <f>ROUND(E19/B19,2)</f>
        <v>0.75</v>
      </c>
      <c r="G19" s="9">
        <f>ROUND(60/((D3*PI())/F19),1)</f>
        <v>13</v>
      </c>
      <c r="H19" s="11">
        <f>ROUND(E19*9.81*D19,3)</f>
        <v>5.6479999999999997</v>
      </c>
      <c r="I19" s="11">
        <v>0.8</v>
      </c>
      <c r="J19" s="11">
        <f>ROUND(H19*I19,3)</f>
        <v>4.5179999999999998</v>
      </c>
      <c r="K19" s="9">
        <f>ROUND((PI()*((A3/2)^2)*D19)-R19,3)</f>
        <v>32.198999999999998</v>
      </c>
      <c r="L19" s="9">
        <f>ROUND(((H19-J19)*1000)/K19,1)</f>
        <v>35.1</v>
      </c>
      <c r="M19" s="9">
        <f>ROUND(J3*J19,2)</f>
        <v>3.54</v>
      </c>
      <c r="N19" s="9">
        <f t="shared" si="0"/>
        <v>0.63</v>
      </c>
      <c r="P19" s="9">
        <v>0.35</v>
      </c>
      <c r="Q19" s="9">
        <f t="shared" si="1"/>
        <v>0.13400000000000001</v>
      </c>
      <c r="R19" s="9">
        <f t="shared" si="2"/>
        <v>0.30199999999999999</v>
      </c>
      <c r="S19" s="9">
        <f t="shared" si="3"/>
        <v>53.1</v>
      </c>
      <c r="T19" s="9">
        <f>ROUND(V3*A19,3)</f>
        <v>0.71</v>
      </c>
      <c r="U19" s="9">
        <f t="shared" si="4"/>
        <v>0.25842911877394636</v>
      </c>
      <c r="V19" s="9">
        <f>((R3*E19)/(POWER(U19,0.6667)*(T19*D19)))^2</f>
        <v>1.1034375868827645E-3</v>
      </c>
      <c r="W19" s="41">
        <f>((P3*R3)/(POWER(U19,0.66667)))^2</f>
        <v>2.6409536191033607E-3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>
      <c r="A20">
        <f>A3*C20</f>
        <v>1.0229999999999999</v>
      </c>
      <c r="B20">
        <f t="shared" si="5"/>
        <v>0.82194195454216801</v>
      </c>
      <c r="C20" s="22">
        <v>0.155</v>
      </c>
      <c r="D20" s="23">
        <v>1</v>
      </c>
      <c r="E20" s="23">
        <v>0.63800000000000001</v>
      </c>
      <c r="F20">
        <f t="shared" si="6"/>
        <v>0.78</v>
      </c>
      <c r="G20">
        <f>ROUND(60/((D3*PI())/F20),1)</f>
        <v>13.5</v>
      </c>
      <c r="H20" s="5">
        <f t="shared" si="7"/>
        <v>6.2590000000000003</v>
      </c>
      <c r="I20" s="6">
        <v>0.81</v>
      </c>
      <c r="J20" s="5">
        <f t="shared" si="8"/>
        <v>5.07</v>
      </c>
      <c r="K20">
        <f>ROUND((PI()*((A3/2)^2)*D20)-R20,3)</f>
        <v>33.875</v>
      </c>
      <c r="L20">
        <f t="shared" si="9"/>
        <v>35.1</v>
      </c>
      <c r="M20">
        <f>ROUND(J3*J20,2)</f>
        <v>3.97</v>
      </c>
      <c r="N20">
        <f t="shared" si="0"/>
        <v>0.63</v>
      </c>
      <c r="O20" s="2">
        <v>0.52</v>
      </c>
      <c r="P20" s="2">
        <v>0.34300000000000003</v>
      </c>
      <c r="Q20" s="26">
        <f t="shared" si="1"/>
        <v>0.14099999999999999</v>
      </c>
      <c r="R20" s="26">
        <f t="shared" si="2"/>
        <v>0.33700000000000002</v>
      </c>
      <c r="S20" s="26">
        <f t="shared" si="3"/>
        <v>53.1</v>
      </c>
      <c r="T20" s="26">
        <f>ROUND(V3*A20,3)</f>
        <v>0.71599999999999997</v>
      </c>
      <c r="U20" s="26">
        <f t="shared" si="4"/>
        <v>0.2636229749631811</v>
      </c>
      <c r="V20" s="26">
        <f>((R3*E20)/(POWER(U20,0.6667)*(T20*D20)))^2</f>
        <v>1.0569604975629663E-3</v>
      </c>
      <c r="W20" s="40">
        <f>((P3*R3)/(POWER(U20,0.66667)))^2</f>
        <v>2.5718065799913326E-3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s="9" customFormat="1">
      <c r="A21" s="9">
        <f>A3*C21</f>
        <v>1.03125</v>
      </c>
      <c r="B21" s="9">
        <f>PI()*((A21/2)^2)</f>
        <v>0.83525253900373164</v>
      </c>
      <c r="C21" s="9">
        <v>0.15625</v>
      </c>
      <c r="D21" s="10">
        <v>1.05</v>
      </c>
      <c r="E21" s="10">
        <v>0.67</v>
      </c>
      <c r="F21" s="9">
        <f>ROUND(E21/B21,2)</f>
        <v>0.8</v>
      </c>
      <c r="G21" s="9">
        <f>ROUND(60/((D3*PI())/F21),1)</f>
        <v>13.9</v>
      </c>
      <c r="H21" s="11">
        <f>ROUND(E21*9.81*D21,3)</f>
        <v>6.9009999999999998</v>
      </c>
      <c r="I21" s="11">
        <v>0.81</v>
      </c>
      <c r="J21" s="11">
        <f>ROUND(H21*I21,3)</f>
        <v>5.59</v>
      </c>
      <c r="K21" s="9">
        <f>ROUND((PI()*((A3/2)^2)*D21)-R21,3)</f>
        <v>35.548000000000002</v>
      </c>
      <c r="L21" s="9">
        <f>ROUND(((H21-J21)*1000)/K21,1)</f>
        <v>36.9</v>
      </c>
      <c r="M21" s="9">
        <f>ROUND(J3*J21,2)</f>
        <v>4.38</v>
      </c>
      <c r="N21" s="9">
        <f t="shared" si="0"/>
        <v>0.63</v>
      </c>
      <c r="P21" s="9">
        <v>0.33700000000000002</v>
      </c>
      <c r="Q21" s="9">
        <f t="shared" si="1"/>
        <v>0.14799999999999999</v>
      </c>
      <c r="R21" s="9">
        <f t="shared" si="2"/>
        <v>0.375</v>
      </c>
      <c r="S21" s="9">
        <f t="shared" si="3"/>
        <v>53.1</v>
      </c>
      <c r="T21" s="9">
        <f>ROUND(V3*A21,3)</f>
        <v>0.72199999999999998</v>
      </c>
      <c r="U21" s="9">
        <f t="shared" si="4"/>
        <v>0.2686392629340893</v>
      </c>
      <c r="V21" s="9">
        <f>((R3*E21)/(POWER(U21,0.6667)*(T21*D21)))^2</f>
        <v>1.013968669460558E-3</v>
      </c>
      <c r="W21" s="41">
        <f>((P3*R3)/(POWER(U21,0.66667)))^2</f>
        <v>2.5079754127995814E-3</v>
      </c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</row>
    <row r="22" spans="1:49">
      <c r="A22">
        <f>A3*C22</f>
        <v>1.0394999999999999</v>
      </c>
      <c r="B22">
        <f t="shared" si="5"/>
        <v>0.84867003579028744</v>
      </c>
      <c r="C22" s="22">
        <v>0.1575</v>
      </c>
      <c r="D22" s="23">
        <v>1.1000000000000001</v>
      </c>
      <c r="E22" s="23">
        <v>0.70199999999999996</v>
      </c>
      <c r="F22">
        <f t="shared" si="6"/>
        <v>0.83</v>
      </c>
      <c r="G22">
        <f>ROUND(60/((D3*PI())/F22),1)</f>
        <v>14.4</v>
      </c>
      <c r="H22" s="5">
        <f t="shared" si="7"/>
        <v>7.5750000000000002</v>
      </c>
      <c r="I22" s="6">
        <v>0.81</v>
      </c>
      <c r="J22" s="5">
        <f t="shared" si="8"/>
        <v>6.1360000000000001</v>
      </c>
      <c r="K22">
        <f>ROUND((PI()*((A3/2)^2)*D22)-R22,3)</f>
        <v>37.218000000000004</v>
      </c>
      <c r="L22">
        <f t="shared" si="9"/>
        <v>38.700000000000003</v>
      </c>
      <c r="M22">
        <f>ROUND(J3*J22,2)</f>
        <v>4.8</v>
      </c>
      <c r="N22">
        <f t="shared" si="0"/>
        <v>0.63</v>
      </c>
      <c r="O22" s="2"/>
      <c r="P22" s="2">
        <v>0.33</v>
      </c>
      <c r="Q22" s="26">
        <f t="shared" si="1"/>
        <v>0.154</v>
      </c>
      <c r="R22" s="26">
        <f t="shared" si="2"/>
        <v>0.41499999999999998</v>
      </c>
      <c r="S22" s="26">
        <f t="shared" si="3"/>
        <v>53</v>
      </c>
      <c r="T22" s="26">
        <f>ROUND(V3*A22,3)</f>
        <v>0.72799999999999998</v>
      </c>
      <c r="U22" s="26">
        <f t="shared" si="4"/>
        <v>0.27349726775956285</v>
      </c>
      <c r="V22" s="26">
        <f>((R3*E22)/(POWER(U22,0.6667)*(T22*D22)))^2</f>
        <v>9.7403708831599175E-4</v>
      </c>
      <c r="W22" s="40">
        <f>((P3*R3)/(POWER(U22,0.66667)))^2</f>
        <v>2.4487543255462762E-3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</row>
    <row r="23" spans="1:49" s="9" customFormat="1">
      <c r="A23" s="9">
        <f>A3*C23</f>
        <v>1.04775</v>
      </c>
      <c r="B23" s="9">
        <f>PI()*((A23/2)^2)</f>
        <v>0.86219444490183583</v>
      </c>
      <c r="C23" s="9">
        <v>0.15875</v>
      </c>
      <c r="D23" s="10">
        <v>1.1499999999999999</v>
      </c>
      <c r="E23" s="10">
        <v>0.73399999999999999</v>
      </c>
      <c r="F23" s="9">
        <f>ROUND(E23/B23,2)</f>
        <v>0.85</v>
      </c>
      <c r="G23" s="9">
        <f>ROUND(60/((D3*PI())/F23),1)</f>
        <v>14.8</v>
      </c>
      <c r="H23" s="11">
        <f>ROUND(E23*9.81*D23,3)</f>
        <v>8.2810000000000006</v>
      </c>
      <c r="I23" s="11">
        <v>0.81</v>
      </c>
      <c r="J23" s="11">
        <f>ROUND(H23*I23,3)</f>
        <v>6.7080000000000002</v>
      </c>
      <c r="K23" s="9">
        <f>ROUND((PI()*((A3/2)^2)*D23)-R23,3)</f>
        <v>38.884999999999998</v>
      </c>
      <c r="L23" s="9">
        <f>ROUND(((H23-J23)*1000)/K23,1)</f>
        <v>40.5</v>
      </c>
      <c r="M23" s="9">
        <f>ROUND(J3*J23,2)</f>
        <v>5.25</v>
      </c>
      <c r="N23" s="9">
        <f t="shared" si="0"/>
        <v>0.63</v>
      </c>
      <c r="P23" s="9">
        <v>0.32300000000000001</v>
      </c>
      <c r="Q23" s="9">
        <f t="shared" si="1"/>
        <v>0.16</v>
      </c>
      <c r="R23" s="9">
        <f t="shared" si="2"/>
        <v>0.45900000000000002</v>
      </c>
      <c r="S23" s="9">
        <f t="shared" si="3"/>
        <v>53</v>
      </c>
      <c r="T23" s="9">
        <f>ROUND(V3*A23,3)</f>
        <v>0.73299999999999998</v>
      </c>
      <c r="U23" s="9">
        <f t="shared" si="4"/>
        <v>0.2779261457303</v>
      </c>
      <c r="V23" s="9">
        <f>((R3*E23)/(POWER(U23,0.6667)*(T23*D23)))^2</f>
        <v>9.4066620109175213E-4</v>
      </c>
      <c r="W23" s="41">
        <f>((P3*R3)/(POWER(U23,0.66667)))^2</f>
        <v>2.3968634131398517E-3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</row>
    <row r="24" spans="1:49">
      <c r="A24">
        <f>A3*C24</f>
        <v>1.056</v>
      </c>
      <c r="B24">
        <f t="shared" si="5"/>
        <v>0.87582576633837694</v>
      </c>
      <c r="C24" s="22">
        <v>0.16</v>
      </c>
      <c r="D24" s="23">
        <v>1.2</v>
      </c>
      <c r="E24" s="23">
        <v>0.76600000000000001</v>
      </c>
      <c r="F24">
        <f t="shared" si="6"/>
        <v>0.87</v>
      </c>
      <c r="G24">
        <f>ROUND(60/((D3*PI())/F24),1)</f>
        <v>15.1</v>
      </c>
      <c r="H24" s="5">
        <f t="shared" si="7"/>
        <v>9.0169999999999995</v>
      </c>
      <c r="I24" s="6">
        <v>0.81</v>
      </c>
      <c r="J24" s="5">
        <f t="shared" si="8"/>
        <v>7.3040000000000003</v>
      </c>
      <c r="K24">
        <f>ROUND((PI()*((A3/2)^2)*D24)-R24,3)</f>
        <v>40.548000000000002</v>
      </c>
      <c r="L24">
        <f t="shared" si="9"/>
        <v>42.2</v>
      </c>
      <c r="M24">
        <f>ROUND(J3*J24,2)</f>
        <v>5.72</v>
      </c>
      <c r="N24">
        <f t="shared" si="0"/>
        <v>0.63</v>
      </c>
      <c r="O24" s="2">
        <v>0.53</v>
      </c>
      <c r="P24" s="2">
        <v>0.317</v>
      </c>
      <c r="Q24" s="26">
        <f t="shared" si="1"/>
        <v>0.16700000000000001</v>
      </c>
      <c r="R24" s="26">
        <f t="shared" si="2"/>
        <v>0.50600000000000001</v>
      </c>
      <c r="S24" s="26">
        <f t="shared" si="3"/>
        <v>52.9</v>
      </c>
      <c r="T24" s="26">
        <f>ROUND(V3*A24,3)</f>
        <v>0.73899999999999999</v>
      </c>
      <c r="U24" s="26">
        <f t="shared" si="4"/>
        <v>0.28251035361580118</v>
      </c>
      <c r="V24" s="26">
        <f>((R3*E24)/(POWER(U24,0.6667)*(T24*D24)))^2</f>
        <v>9.0568976772371673E-4</v>
      </c>
      <c r="W24" s="40">
        <f>((P3*R3)/(POWER(U24,0.66667)))^2</f>
        <v>2.3451463669832816E-3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</row>
    <row r="25" spans="1:49" s="9" customFormat="1">
      <c r="A25" s="9">
        <f>A3*C25</f>
        <v>1.0642499999999999</v>
      </c>
      <c r="B25" s="9">
        <f>PI()*((A25/2)^2)</f>
        <v>0.8895640000999101</v>
      </c>
      <c r="C25" s="9">
        <v>0.16125</v>
      </c>
      <c r="D25" s="10">
        <v>1.25</v>
      </c>
      <c r="E25" s="10">
        <v>0.79800000000000004</v>
      </c>
      <c r="F25" s="9">
        <f>ROUND(E25/B25,2)</f>
        <v>0.9</v>
      </c>
      <c r="G25" s="9">
        <f>ROUND(60/((D3*PI())/F25),1)</f>
        <v>15.6</v>
      </c>
      <c r="H25" s="11">
        <f>ROUND(E25*9.81*D25,3)</f>
        <v>9.7850000000000001</v>
      </c>
      <c r="I25" s="11">
        <v>0.81</v>
      </c>
      <c r="J25" s="11">
        <f>ROUND(H25*I25,3)</f>
        <v>7.9260000000000002</v>
      </c>
      <c r="K25" s="9">
        <f>ROUND((PI()*((A3/2)^2)*D25)-R25,3)</f>
        <v>42.21</v>
      </c>
      <c r="L25" s="9">
        <f>ROUND(((H25-J25)*1000)/K25,1)</f>
        <v>44</v>
      </c>
      <c r="M25" s="9">
        <f>ROUND(J3*J25,2)</f>
        <v>6.21</v>
      </c>
      <c r="N25" s="9">
        <f t="shared" si="0"/>
        <v>0.63</v>
      </c>
      <c r="P25" s="9">
        <v>0.31</v>
      </c>
      <c r="Q25" s="9">
        <f t="shared" si="1"/>
        <v>0.17199999999999999</v>
      </c>
      <c r="R25" s="9">
        <f t="shared" si="2"/>
        <v>0.55500000000000005</v>
      </c>
      <c r="S25" s="9">
        <f t="shared" si="3"/>
        <v>52.9</v>
      </c>
      <c r="T25" s="9">
        <f>ROUND(V3*A25,3)</f>
        <v>0.745</v>
      </c>
      <c r="U25" s="9">
        <f t="shared" si="4"/>
        <v>0.286979969183359</v>
      </c>
      <c r="V25" s="9">
        <f>((R3*E25)/(POWER(U25,0.6667)*(T25*D25)))^2</f>
        <v>8.728837858221867E-4</v>
      </c>
      <c r="W25" s="41">
        <f>((P3*R3)/(POWER(U25,0.66667)))^2</f>
        <v>2.2965731698037623E-3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</row>
    <row r="26" spans="1:49">
      <c r="A26">
        <f>A3*C26</f>
        <v>1.0725</v>
      </c>
      <c r="B26">
        <f t="shared" si="5"/>
        <v>0.90340914618643609</v>
      </c>
      <c r="C26" s="22">
        <v>0.16250000000000001</v>
      </c>
      <c r="D26" s="23">
        <v>1.3</v>
      </c>
      <c r="E26" s="23">
        <v>0.83</v>
      </c>
      <c r="F26">
        <f t="shared" si="6"/>
        <v>0.92</v>
      </c>
      <c r="G26">
        <f>ROUND(60/((D3*PI())/F26),1)</f>
        <v>16</v>
      </c>
      <c r="H26" s="5">
        <f t="shared" si="7"/>
        <v>10.585000000000001</v>
      </c>
      <c r="I26" s="6">
        <v>0.81</v>
      </c>
      <c r="J26" s="5">
        <f t="shared" si="8"/>
        <v>8.5739999999999998</v>
      </c>
      <c r="K26">
        <f>ROUND((PI()*((A3/2)^2)*D26)-R26,3)</f>
        <v>43.866999999999997</v>
      </c>
      <c r="L26">
        <f t="shared" si="9"/>
        <v>45.8</v>
      </c>
      <c r="M26">
        <f>ROUND(J3*J26,2)</f>
        <v>6.71</v>
      </c>
      <c r="N26">
        <f t="shared" si="0"/>
        <v>0.63</v>
      </c>
      <c r="O26" s="2"/>
      <c r="P26" s="2">
        <v>0.30299999999999999</v>
      </c>
      <c r="Q26" s="26">
        <f t="shared" si="1"/>
        <v>0.17799999999999999</v>
      </c>
      <c r="R26" s="26">
        <f t="shared" si="2"/>
        <v>0.60899999999999999</v>
      </c>
      <c r="S26" s="26">
        <f t="shared" si="3"/>
        <v>52.9</v>
      </c>
      <c r="T26" s="26">
        <f>ROUND(V3*A26,3)</f>
        <v>0.751</v>
      </c>
      <c r="U26" s="26">
        <f t="shared" si="4"/>
        <v>0.29134586690540137</v>
      </c>
      <c r="V26" s="26">
        <f>((R3*E26)/(POWER(U26,0.6667)*(T26*D26)))^2</f>
        <v>8.4203345784273612E-4</v>
      </c>
      <c r="W26" s="40">
        <f>((P3*R3)/(POWER(U26,0.66667)))^2</f>
        <v>2.2508015588278362E-3</v>
      </c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</row>
    <row r="27" spans="1:49" s="9" customFormat="1">
      <c r="A27" s="9">
        <f>A3*C27</f>
        <v>1.0807499999999999</v>
      </c>
      <c r="B27" s="9">
        <f>PI()*((A27/2)^2)</f>
        <v>0.91736120459795423</v>
      </c>
      <c r="C27" s="9">
        <v>0.16375000000000001</v>
      </c>
      <c r="D27" s="10">
        <v>1.35</v>
      </c>
      <c r="E27" s="10">
        <v>0.86199999999999999</v>
      </c>
      <c r="F27" s="9">
        <f>ROUND(E27/B27,2)</f>
        <v>0.94</v>
      </c>
      <c r="G27" s="9">
        <f>ROUND(60/((D3*PI())/F27),1)</f>
        <v>16.3</v>
      </c>
      <c r="H27" s="11">
        <f>ROUND(E27*9.81*D27,3)</f>
        <v>11.416</v>
      </c>
      <c r="I27" s="11">
        <v>0.81</v>
      </c>
      <c r="J27" s="11">
        <f>ROUND(H27*I27,3)</f>
        <v>9.2469999999999999</v>
      </c>
      <c r="K27" s="9">
        <f>ROUND((PI()*((A3/2)^2)*D27)-R27,3)</f>
        <v>45.518999999999998</v>
      </c>
      <c r="L27" s="9">
        <f>ROUND(((H27-J27)*1000)/K27,1)</f>
        <v>47.7</v>
      </c>
      <c r="M27" s="9">
        <f>ROUND(J3*J27,2)</f>
        <v>7.24</v>
      </c>
      <c r="N27" s="9">
        <f t="shared" si="0"/>
        <v>0.63</v>
      </c>
      <c r="P27" s="9">
        <v>0.29699999999999999</v>
      </c>
      <c r="Q27" s="9">
        <f t="shared" si="1"/>
        <v>0.184</v>
      </c>
      <c r="R27" s="9">
        <f t="shared" si="2"/>
        <v>0.66700000000000004</v>
      </c>
      <c r="S27" s="9">
        <f t="shared" si="3"/>
        <v>52.8</v>
      </c>
      <c r="T27" s="9">
        <f>ROUND(V3*A27,3)</f>
        <v>0.75700000000000001</v>
      </c>
      <c r="U27" s="9">
        <f t="shared" si="4"/>
        <v>0.29561758750361589</v>
      </c>
      <c r="V27" s="9">
        <f>((R3*E27)/(POWER(U27,0.6667)*(T27*D27)))^2</f>
        <v>8.1295407776692881E-4</v>
      </c>
      <c r="W27" s="41">
        <f>((P3*R3)/(POWER(U27,0.66667)))^2</f>
        <v>2.2075402077283068E-3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</row>
    <row r="28" spans="1:49">
      <c r="A28">
        <f>A3*C28</f>
        <v>1.089</v>
      </c>
      <c r="B28">
        <f t="shared" si="5"/>
        <v>0.93142017533446531</v>
      </c>
      <c r="C28" s="22">
        <v>0.16500000000000001</v>
      </c>
      <c r="D28" s="23">
        <v>1.4</v>
      </c>
      <c r="E28" s="23">
        <v>0.89400000000000002</v>
      </c>
      <c r="F28">
        <f t="shared" si="6"/>
        <v>0.96</v>
      </c>
      <c r="G28">
        <f>ROUND(60/((D3*PI())/F28),1)</f>
        <v>16.7</v>
      </c>
      <c r="H28" s="5">
        <f t="shared" si="7"/>
        <v>12.278</v>
      </c>
      <c r="I28" s="6">
        <v>0.81</v>
      </c>
      <c r="J28" s="5">
        <f t="shared" si="8"/>
        <v>9.9450000000000003</v>
      </c>
      <c r="K28">
        <f>ROUND((PI()*((A3/2)^2)*D28)-R28,3)</f>
        <v>47.168999999999997</v>
      </c>
      <c r="L28">
        <f t="shared" si="9"/>
        <v>49.5</v>
      </c>
      <c r="M28">
        <f>ROUND(J3*J28,2)</f>
        <v>7.79</v>
      </c>
      <c r="N28">
        <f t="shared" si="0"/>
        <v>0.63</v>
      </c>
      <c r="O28" s="2">
        <v>0.6</v>
      </c>
      <c r="P28" s="2">
        <v>0.28999999999999998</v>
      </c>
      <c r="Q28" s="26">
        <f t="shared" si="1"/>
        <v>0.189</v>
      </c>
      <c r="R28" s="26">
        <f t="shared" si="2"/>
        <v>0.72799999999999998</v>
      </c>
      <c r="S28" s="26">
        <f t="shared" si="3"/>
        <v>52.8</v>
      </c>
      <c r="T28" s="26">
        <f>ROUND(V3*A28,3)</f>
        <v>0.76200000000000001</v>
      </c>
      <c r="U28" s="26">
        <f t="shared" si="4"/>
        <v>0.29949466591802359</v>
      </c>
      <c r="V28" s="26">
        <f>((R3*E28)/(POWER(U28,0.6667)*(T28*D28)))^2</f>
        <v>7.8863187516691846E-4</v>
      </c>
      <c r="W28" s="40">
        <f>((P3*R3)/(POWER(U28,0.66667)))^2</f>
        <v>2.1695191445436613E-3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</row>
    <row r="29" spans="1:49" s="9" customFormat="1">
      <c r="A29" s="9">
        <f>A3*C29</f>
        <v>1.0972500000000001</v>
      </c>
      <c r="B29" s="9">
        <f>PI()*((A29/2)^2)</f>
        <v>0.94558605839596865</v>
      </c>
      <c r="C29" s="9">
        <v>0.16625000000000001</v>
      </c>
      <c r="D29" s="10">
        <v>1.45</v>
      </c>
      <c r="E29" s="10">
        <v>0.92600000000000005</v>
      </c>
      <c r="F29" s="9">
        <f>ROUND(E29/B29,2)</f>
        <v>0.98</v>
      </c>
      <c r="G29" s="9">
        <f>ROUND(60/((D3*PI())/F29),1)</f>
        <v>17</v>
      </c>
      <c r="H29" s="11">
        <f>ROUND(E29*9.81*D29,3)</f>
        <v>13.172000000000001</v>
      </c>
      <c r="I29" s="11">
        <v>0.81</v>
      </c>
      <c r="J29" s="11">
        <f>ROUND(H29*I29,3)</f>
        <v>10.669</v>
      </c>
      <c r="K29" s="9">
        <f>ROUND((PI()*((A3/2)^2)*D29)-R29,3)</f>
        <v>48.814</v>
      </c>
      <c r="L29" s="9">
        <f>ROUND(((H29-J29)*1000)/K29,1)</f>
        <v>51.3</v>
      </c>
      <c r="M29" s="9">
        <f>ROUND(J3*J29,2)</f>
        <v>8.35</v>
      </c>
      <c r="N29" s="9">
        <f t="shared" si="0"/>
        <v>0.63</v>
      </c>
      <c r="P29" s="9">
        <v>0.28299999999999997</v>
      </c>
      <c r="Q29" s="9">
        <f t="shared" si="1"/>
        <v>0.19400000000000001</v>
      </c>
      <c r="R29" s="9">
        <f t="shared" si="2"/>
        <v>0.79300000000000004</v>
      </c>
      <c r="S29" s="9">
        <f t="shared" si="3"/>
        <v>52.7</v>
      </c>
      <c r="T29" s="9">
        <f>ROUND(V3*A29,3)</f>
        <v>0.76800000000000002</v>
      </c>
      <c r="U29" s="9">
        <f t="shared" si="4"/>
        <v>0.30359869138495088</v>
      </c>
      <c r="V29" s="9">
        <f>((R3*E29)/(POWER(U29,0.6667)*(T29*D29)))^2</f>
        <v>7.6251320063074155E-4</v>
      </c>
      <c r="W29" s="41">
        <f>((P3*R3)/(POWER(U29,0.66667)))^2</f>
        <v>2.1305041095997248E-3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</row>
    <row r="30" spans="1:49">
      <c r="A30">
        <f>A3*C30</f>
        <v>1.1054999999999999</v>
      </c>
      <c r="B30">
        <f t="shared" si="5"/>
        <v>0.95985885378246416</v>
      </c>
      <c r="C30" s="22">
        <v>0.16750000000000001</v>
      </c>
      <c r="D30" s="23">
        <v>1.5</v>
      </c>
      <c r="E30" s="23">
        <v>0.95799999999999996</v>
      </c>
      <c r="F30">
        <f t="shared" si="6"/>
        <v>1</v>
      </c>
      <c r="G30">
        <f>ROUND(60/((D3*PI())/F30),1)</f>
        <v>17.399999999999999</v>
      </c>
      <c r="H30" s="5">
        <f t="shared" si="7"/>
        <v>14.097</v>
      </c>
      <c r="I30" s="6">
        <v>0.8</v>
      </c>
      <c r="J30" s="5">
        <f t="shared" si="8"/>
        <v>11.278</v>
      </c>
      <c r="K30">
        <f>ROUND((PI()*((A3/2)^2)*D30)-R30,3)</f>
        <v>50.456000000000003</v>
      </c>
      <c r="L30">
        <f t="shared" si="9"/>
        <v>55.9</v>
      </c>
      <c r="M30">
        <f>ROUND(J3*J30,2)</f>
        <v>8.83</v>
      </c>
      <c r="N30">
        <f t="shared" si="0"/>
        <v>0.63</v>
      </c>
      <c r="O30" s="2">
        <v>0.6</v>
      </c>
      <c r="P30" s="2">
        <v>0.27700000000000002</v>
      </c>
      <c r="Q30" s="26">
        <f t="shared" si="1"/>
        <v>0.19900000000000001</v>
      </c>
      <c r="R30" s="26">
        <f t="shared" si="2"/>
        <v>0.86199999999999999</v>
      </c>
      <c r="S30" s="26">
        <f t="shared" si="3"/>
        <v>52.7</v>
      </c>
      <c r="T30" s="26">
        <f>ROUND(V3*A30,3)</f>
        <v>0.77400000000000002</v>
      </c>
      <c r="U30" s="26">
        <f t="shared" si="4"/>
        <v>0.30763116057233703</v>
      </c>
      <c r="V30" s="26">
        <f>((R3*E30)/(POWER(U30,0.6667)*(T30*D30)))^2</f>
        <v>7.3775041571073072E-4</v>
      </c>
      <c r="W30" s="40">
        <f>((P3*R3)/(POWER(U30,0.66667)))^2</f>
        <v>2.0933496133084166E-3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</row>
    <row r="31" spans="1:49" s="9" customFormat="1">
      <c r="A31" s="9">
        <f>A3*C31</f>
        <v>1.11375</v>
      </c>
      <c r="B31" s="9">
        <f>PI()*((A31/2)^2)</f>
        <v>0.97423856149395271</v>
      </c>
      <c r="C31" s="9">
        <v>0.16875000000000001</v>
      </c>
      <c r="D31" s="10">
        <v>1.55</v>
      </c>
      <c r="E31" s="10">
        <v>0.98899999999999999</v>
      </c>
      <c r="F31" s="9">
        <f>ROUND(E31/B31,2)</f>
        <v>1.02</v>
      </c>
      <c r="G31" s="9">
        <f>ROUND(60/((D3*PI())/F31),1)</f>
        <v>17.7</v>
      </c>
      <c r="H31" s="11">
        <f>ROUND(E31*9.81*D31,3)</f>
        <v>15.038</v>
      </c>
      <c r="I31" s="11">
        <v>0.79</v>
      </c>
      <c r="J31" s="11">
        <f>ROUND(H31*I31,3)</f>
        <v>11.88</v>
      </c>
      <c r="K31" s="9">
        <f>ROUND((PI()*((A3/2)^2)*D31)-R31,3)</f>
        <v>52.094000000000001</v>
      </c>
      <c r="L31" s="9">
        <f>ROUND(((H31-J31)*1000)/K31,1)</f>
        <v>60.6</v>
      </c>
      <c r="M31" s="9">
        <f>ROUND(J3*J31,2)</f>
        <v>9.3000000000000007</v>
      </c>
      <c r="N31" s="9">
        <f t="shared" si="0"/>
        <v>0.62</v>
      </c>
      <c r="P31" s="9">
        <v>0.27</v>
      </c>
      <c r="Q31" s="9">
        <f t="shared" si="1"/>
        <v>0.20399999999999999</v>
      </c>
      <c r="R31" s="9">
        <f t="shared" si="2"/>
        <v>0.93500000000000005</v>
      </c>
      <c r="S31" s="9">
        <f t="shared" si="3"/>
        <v>52.7</v>
      </c>
      <c r="T31" s="9">
        <f>ROUND(V3*A31,3)</f>
        <v>0.78</v>
      </c>
      <c r="U31" s="9">
        <f t="shared" si="4"/>
        <v>0.3115979381443299</v>
      </c>
      <c r="V31" s="9">
        <f>((R3*E31)/(POWER(U31,0.6667)*(T31*D31)))^2</f>
        <v>7.1279310975625647E-4</v>
      </c>
      <c r="W31" s="41">
        <f>((P3*R3)/(POWER(U31,0.66667)))^2</f>
        <v>2.0578927049392788E-3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</row>
    <row r="32" spans="1:49">
      <c r="A32">
        <f>A3*C32</f>
        <v>1.1220000000000001</v>
      </c>
      <c r="B32">
        <f t="shared" si="5"/>
        <v>0.98872518153043354</v>
      </c>
      <c r="C32" s="22">
        <v>0.17</v>
      </c>
      <c r="D32" s="24">
        <v>1.6</v>
      </c>
      <c r="E32" s="24">
        <v>1.0209999999999999</v>
      </c>
      <c r="F32">
        <f t="shared" si="6"/>
        <v>1.03</v>
      </c>
      <c r="G32">
        <f>ROUND(60/((D3*PI())/F32),1)</f>
        <v>17.899999999999999</v>
      </c>
      <c r="H32" s="5">
        <f t="shared" si="7"/>
        <v>16.026</v>
      </c>
      <c r="I32" s="6">
        <v>0.77</v>
      </c>
      <c r="J32" s="5">
        <f t="shared" si="8"/>
        <v>12.34</v>
      </c>
      <c r="K32">
        <f>ROUND((PI()*((A3/2)^2)*D32)-R32,3)</f>
        <v>53.726999999999997</v>
      </c>
      <c r="L32">
        <f t="shared" si="9"/>
        <v>68.599999999999994</v>
      </c>
      <c r="M32">
        <f>ROUND(J3*J32,2)</f>
        <v>9.66</v>
      </c>
      <c r="N32">
        <f t="shared" si="0"/>
        <v>0.6</v>
      </c>
      <c r="O32" s="2">
        <v>0.56999999999999995</v>
      </c>
      <c r="P32" s="2">
        <v>0.26300000000000001</v>
      </c>
      <c r="Q32" s="26">
        <f t="shared" si="1"/>
        <v>0.20799999999999999</v>
      </c>
      <c r="R32" s="26">
        <f t="shared" si="2"/>
        <v>1.012</v>
      </c>
      <c r="S32" s="26">
        <f t="shared" si="3"/>
        <v>52.6</v>
      </c>
      <c r="T32" s="26">
        <f>ROUND(V3*A32,3)</f>
        <v>0.78500000000000003</v>
      </c>
      <c r="U32" s="26">
        <f t="shared" si="4"/>
        <v>0.31518193224592223</v>
      </c>
      <c r="V32" s="26">
        <f>((R3*E32)/(POWER(U32,0.6667)*(T32*D32)))^2</f>
        <v>6.9322316660925284E-4</v>
      </c>
      <c r="W32" s="40">
        <f>((P3*R3)/(POWER(U32,0.66667)))^2</f>
        <v>2.0267509098454242E-3</v>
      </c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</row>
    <row r="33" spans="1:49" s="9" customFormat="1">
      <c r="A33" s="9">
        <f>A3*C33</f>
        <v>1.13025</v>
      </c>
      <c r="B33" s="9">
        <f>PI()*((A33/2)^2)</f>
        <v>1.0033187138919064</v>
      </c>
      <c r="C33" s="9">
        <v>0.17125000000000001</v>
      </c>
      <c r="D33" s="11">
        <v>1.65</v>
      </c>
      <c r="E33" s="11">
        <v>1.0529999999999999</v>
      </c>
      <c r="F33" s="9">
        <f>ROUND(E33/B33,2)</f>
        <v>1.05</v>
      </c>
      <c r="G33" s="9">
        <f>ROUND(60/((D3*PI())/F33),1)</f>
        <v>18.2</v>
      </c>
      <c r="H33" s="11">
        <f>ROUND(E33*9.81*D33,3)</f>
        <v>17.044</v>
      </c>
      <c r="I33" s="11">
        <v>0.75</v>
      </c>
      <c r="J33" s="11">
        <f>ROUND(H33*I33,3)</f>
        <v>12.782999999999999</v>
      </c>
      <c r="K33" s="9">
        <f>ROUND((PI()*((A3/2)^2)*D33)-R33,3)</f>
        <v>55.354999999999997</v>
      </c>
      <c r="L33" s="9">
        <f>ROUND(((H33-J33)*1000)/K33,1)</f>
        <v>77</v>
      </c>
      <c r="M33" s="9">
        <f>ROUND(J3*J33,2)</f>
        <v>10.01</v>
      </c>
      <c r="N33" s="9">
        <f t="shared" si="0"/>
        <v>0.59</v>
      </c>
      <c r="P33" s="9">
        <v>0.25700000000000001</v>
      </c>
      <c r="Q33" s="9">
        <f t="shared" si="1"/>
        <v>0.21299999999999999</v>
      </c>
      <c r="R33" s="9">
        <f t="shared" si="2"/>
        <v>1.095</v>
      </c>
      <c r="S33" s="9">
        <f t="shared" si="3"/>
        <v>52.6</v>
      </c>
      <c r="T33" s="9">
        <f>ROUND(V3*A33,3)</f>
        <v>0.79100000000000004</v>
      </c>
      <c r="U33" s="9">
        <f t="shared" si="4"/>
        <v>0.31902957712050845</v>
      </c>
      <c r="V33" s="9">
        <f>((R3*E33)/(POWER(U33,0.6667)*(T33*D33)))^2</f>
        <v>6.7190862923293781E-4</v>
      </c>
      <c r="W33" s="41">
        <f>((P3*R3)/(POWER(U33,0.66667)))^2</f>
        <v>1.9942250265102281E-3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</row>
    <row r="34" spans="1:49">
      <c r="A34">
        <f>A3*C34</f>
        <v>1.1384999999999998</v>
      </c>
      <c r="B34">
        <f t="shared" si="5"/>
        <v>1.018019158578372</v>
      </c>
      <c r="C34" s="22">
        <v>0.17249999999999999</v>
      </c>
      <c r="D34" s="23">
        <v>1.7</v>
      </c>
      <c r="E34" s="23">
        <v>1.085</v>
      </c>
      <c r="F34">
        <f t="shared" si="6"/>
        <v>1.07</v>
      </c>
      <c r="G34">
        <f>ROUND(60/((D3*PI())/F34),1)</f>
        <v>18.600000000000001</v>
      </c>
      <c r="H34" s="7">
        <f t="shared" si="7"/>
        <v>18.094999999999999</v>
      </c>
      <c r="I34" s="6">
        <v>0.73</v>
      </c>
      <c r="J34" s="7">
        <f t="shared" si="8"/>
        <v>13.209</v>
      </c>
      <c r="K34">
        <f>ROUND((PI()*((A3/2)^2)*D34)-R34,3)</f>
        <v>56.984999999999999</v>
      </c>
      <c r="L34">
        <f t="shared" si="9"/>
        <v>85.7</v>
      </c>
      <c r="M34">
        <f>ROUND(J3*J34,2)</f>
        <v>10.34</v>
      </c>
      <c r="N34">
        <f t="shared" si="0"/>
        <v>0.56999999999999995</v>
      </c>
      <c r="O34" s="2"/>
      <c r="P34" s="2">
        <v>0.24299999999999999</v>
      </c>
      <c r="Q34" s="26">
        <f t="shared" si="1"/>
        <v>0.21</v>
      </c>
      <c r="R34" s="26">
        <f t="shared" si="2"/>
        <v>1.175</v>
      </c>
      <c r="S34" s="26">
        <f t="shared" si="3"/>
        <v>52.5</v>
      </c>
      <c r="T34" s="26">
        <f>ROUND(V3*A34,3)</f>
        <v>0.79700000000000004</v>
      </c>
      <c r="U34" s="26">
        <f t="shared" si="4"/>
        <v>0.3228258279723612</v>
      </c>
      <c r="V34" s="26">
        <f>((R3*E34)/(POWER(U34,0.6667)*(T34*D34)))^2</f>
        <v>6.5158220190943909E-4</v>
      </c>
      <c r="W34" s="40">
        <f>((P3*R3)/(POWER(U34,0.66667)))^2</f>
        <v>1.9630183563677374E-3</v>
      </c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</row>
    <row r="35" spans="1:49" s="9" customFormat="1">
      <c r="A35" s="9">
        <f>A3*C35</f>
        <v>1.1467499999999999</v>
      </c>
      <c r="B35" s="9">
        <f>PI()*((A35/2)^2)</f>
        <v>1.0328265155898302</v>
      </c>
      <c r="C35" s="9">
        <v>0.17374999999999999</v>
      </c>
      <c r="D35" s="10">
        <v>1.75</v>
      </c>
      <c r="E35" s="10">
        <v>1.117</v>
      </c>
      <c r="F35" s="9">
        <f>ROUND(E35/B35,2)</f>
        <v>1.08</v>
      </c>
      <c r="G35" s="9">
        <f>ROUND(60/((D3*PI())/F35),1)</f>
        <v>18.8</v>
      </c>
      <c r="H35" s="11">
        <f>ROUND(E35*9.81*D35,3)</f>
        <v>19.175999999999998</v>
      </c>
      <c r="I35" s="11">
        <v>0.71</v>
      </c>
      <c r="J35" s="11">
        <f>ROUND(H35*I35,3)</f>
        <v>13.615</v>
      </c>
      <c r="K35" s="9">
        <f>ROUND((PI()*((A3/2)^2)*D35)-R35,3)</f>
        <v>58.604999999999997</v>
      </c>
      <c r="L35" s="9">
        <f>ROUND(((H35-J35)*1000)/K35,1)</f>
        <v>94.9</v>
      </c>
      <c r="M35" s="9">
        <f>ROUND(J3*J35,2)</f>
        <v>10.66</v>
      </c>
      <c r="N35" s="9">
        <f t="shared" si="0"/>
        <v>0.56000000000000005</v>
      </c>
      <c r="P35" s="9">
        <v>0.23699999999999999</v>
      </c>
      <c r="Q35" s="9">
        <f t="shared" si="1"/>
        <v>0.214</v>
      </c>
      <c r="R35" s="9">
        <f t="shared" si="2"/>
        <v>1.266</v>
      </c>
      <c r="S35" s="9">
        <f t="shared" si="3"/>
        <v>52.5</v>
      </c>
      <c r="T35" s="9">
        <f>ROUND(V3*A35,3)</f>
        <v>0.80300000000000005</v>
      </c>
      <c r="U35" s="9">
        <f t="shared" si="4"/>
        <v>0.32657448291889385</v>
      </c>
      <c r="V35" s="9">
        <f>((R3*E35)/(POWER(U35,0.6667)*(T35*D35)))^2</f>
        <v>6.3217562571706108E-4</v>
      </c>
      <c r="W35" s="41">
        <f>((P3*R3)/(POWER(U35,0.66667)))^2</f>
        <v>1.9330319318864606E-3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</row>
    <row r="36" spans="1:49">
      <c r="A36">
        <f>A3*C36</f>
        <v>1.1549999999999998</v>
      </c>
      <c r="B36">
        <f t="shared" si="5"/>
        <v>1.0477407849262805</v>
      </c>
      <c r="C36" s="22">
        <v>0.17499999999999999</v>
      </c>
      <c r="D36" s="23">
        <v>1.8</v>
      </c>
      <c r="E36" s="23">
        <v>1.149</v>
      </c>
      <c r="F36">
        <f t="shared" si="6"/>
        <v>1.1000000000000001</v>
      </c>
      <c r="G36">
        <f>ROUND(60/((D3*PI())/F36),1)</f>
        <v>19.100000000000001</v>
      </c>
      <c r="H36" s="7">
        <f t="shared" si="7"/>
        <v>20.289000000000001</v>
      </c>
      <c r="I36" s="6">
        <v>0.69</v>
      </c>
      <c r="J36" s="7">
        <f t="shared" si="8"/>
        <v>13.999000000000001</v>
      </c>
      <c r="K36">
        <f>ROUND((PI()*((A3/2)^2)*D36)-R36,3)</f>
        <v>60.219000000000001</v>
      </c>
      <c r="L36">
        <f t="shared" si="9"/>
        <v>104.5</v>
      </c>
      <c r="M36">
        <f>ROUND(J3*J36,2)</f>
        <v>10.96</v>
      </c>
      <c r="N36">
        <f t="shared" si="0"/>
        <v>0.54</v>
      </c>
      <c r="O36" s="2">
        <v>0.57999999999999996</v>
      </c>
      <c r="P36" s="2">
        <v>0.23</v>
      </c>
      <c r="Q36" s="26">
        <f t="shared" si="1"/>
        <v>0.217</v>
      </c>
      <c r="R36" s="26">
        <f t="shared" si="2"/>
        <v>1.3620000000000001</v>
      </c>
      <c r="S36" s="26">
        <f t="shared" si="3"/>
        <v>52.4</v>
      </c>
      <c r="T36" s="26">
        <f>ROUND(V3*A36,3)</f>
        <v>0.80900000000000005</v>
      </c>
      <c r="U36" s="26">
        <f t="shared" si="4"/>
        <v>0.33027897482422325</v>
      </c>
      <c r="V36" s="26">
        <f>((R3*E36)/(POWER(U36,0.6667)*(T36*D36)))^2</f>
        <v>6.1362732808078492E-4</v>
      </c>
      <c r="W36" s="40">
        <f>((P3*R3)/(POWER(U36,0.66667)))^2</f>
        <v>1.9041774695471494E-3</v>
      </c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</row>
    <row r="37" spans="1:49" s="9" customFormat="1">
      <c r="A37" s="9">
        <f>A3*C37</f>
        <v>1.1632499999999999</v>
      </c>
      <c r="B37" s="9">
        <f>PI()*((A37/2)^2)</f>
        <v>1.0627619665877239</v>
      </c>
      <c r="C37" s="9">
        <v>0.17624999999999999</v>
      </c>
      <c r="D37" s="10">
        <v>1.85</v>
      </c>
      <c r="E37" s="10">
        <v>1.181</v>
      </c>
      <c r="F37" s="9">
        <f>ROUND(E37/B37,2)</f>
        <v>1.1100000000000001</v>
      </c>
      <c r="G37" s="9">
        <f>ROUND(60/((D3*PI())/F37),1)</f>
        <v>19.3</v>
      </c>
      <c r="H37" s="11">
        <f>ROUND(E37*9.81*D37,3)</f>
        <v>21.433</v>
      </c>
      <c r="I37" s="11">
        <v>0.67</v>
      </c>
      <c r="J37" s="11">
        <f>ROUND(H37*I37,3)</f>
        <v>14.36</v>
      </c>
      <c r="K37" s="9">
        <f>ROUND((PI()*((A3/2)^2)*D37)-R37,3)</f>
        <v>61.83</v>
      </c>
      <c r="L37" s="9">
        <f>ROUND(((H37-J37)*1000)/K37,1)</f>
        <v>114.4</v>
      </c>
      <c r="M37" s="9">
        <f>ROUND(J3*J37,2)</f>
        <v>11.24</v>
      </c>
      <c r="N37" s="9">
        <f t="shared" si="0"/>
        <v>0.52</v>
      </c>
      <c r="P37" s="9">
        <v>0.223</v>
      </c>
      <c r="Q37" s="9">
        <f t="shared" si="1"/>
        <v>0.219</v>
      </c>
      <c r="R37" s="9">
        <f t="shared" si="2"/>
        <v>1.462</v>
      </c>
      <c r="S37" s="9">
        <f t="shared" si="3"/>
        <v>52.4</v>
      </c>
      <c r="T37" s="9">
        <f>ROUND(V3*A37,3)</f>
        <v>0.81399999999999995</v>
      </c>
      <c r="U37" s="9">
        <f t="shared" si="4"/>
        <v>0.33360655737704914</v>
      </c>
      <c r="V37" s="9">
        <f>((R3*E37)/(POWER(U37,0.6667)*(T37*D37)))^2</f>
        <v>5.9814855748711697E-4</v>
      </c>
      <c r="W37" s="41">
        <f>((P3*R3)/(POWER(U37,0.66667)))^2</f>
        <v>1.8788950646800022E-3</v>
      </c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</row>
    <row r="38" spans="1:49">
      <c r="A38">
        <f>A3*C38</f>
        <v>1.1715</v>
      </c>
      <c r="B38">
        <f t="shared" si="5"/>
        <v>1.0778900605741597</v>
      </c>
      <c r="C38" s="22">
        <v>0.17749999999999999</v>
      </c>
      <c r="D38" s="23">
        <v>1.9</v>
      </c>
      <c r="E38" s="23">
        <v>1.2130000000000001</v>
      </c>
      <c r="F38">
        <f t="shared" si="6"/>
        <v>1.1299999999999999</v>
      </c>
      <c r="G38">
        <f>ROUND(60/((D3*PI())/F38),1)</f>
        <v>19.600000000000001</v>
      </c>
      <c r="H38" s="7">
        <f t="shared" si="7"/>
        <v>22.609000000000002</v>
      </c>
      <c r="I38" s="6">
        <v>0.64</v>
      </c>
      <c r="J38" s="7">
        <f t="shared" si="8"/>
        <v>14.47</v>
      </c>
      <c r="K38">
        <f>ROUND((PI()*((A3/2)^2)*D38)-R38,3)</f>
        <v>63.433999999999997</v>
      </c>
      <c r="L38">
        <f t="shared" si="9"/>
        <v>128.30000000000001</v>
      </c>
      <c r="M38">
        <f>ROUND(J3*J38,2)</f>
        <v>11.33</v>
      </c>
      <c r="N38">
        <f t="shared" si="0"/>
        <v>0.5</v>
      </c>
      <c r="O38" s="2"/>
      <c r="P38" s="2">
        <v>0.217</v>
      </c>
      <c r="Q38" s="26">
        <f t="shared" si="1"/>
        <v>0.222</v>
      </c>
      <c r="R38" s="26">
        <f t="shared" si="2"/>
        <v>1.569</v>
      </c>
      <c r="S38" s="26">
        <f t="shared" si="3"/>
        <v>52.3</v>
      </c>
      <c r="T38" s="26">
        <f>ROUND(V3*A38,3)</f>
        <v>0.82</v>
      </c>
      <c r="U38" s="26">
        <f t="shared" si="4"/>
        <v>0.33722943722943721</v>
      </c>
      <c r="V38" s="26">
        <f>((R3*E38)/(POWER(U38,0.6667)*(T38*D38)))^2</f>
        <v>5.8107659248157176E-4</v>
      </c>
      <c r="W38" s="40">
        <f>((P3*R3)/(POWER(U38,0.66667)))^2</f>
        <v>1.8520297645127255E-3</v>
      </c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</row>
    <row r="39" spans="1:49" s="9" customFormat="1">
      <c r="A39" s="9">
        <f>A3*C39</f>
        <v>1.1797499999999999</v>
      </c>
      <c r="B39" s="9">
        <f>PI()*((A39/2)^2)</f>
        <v>1.0931250668855874</v>
      </c>
      <c r="C39" s="9">
        <v>0.17874999999999999</v>
      </c>
      <c r="D39" s="10">
        <v>1.95</v>
      </c>
      <c r="E39" s="10">
        <v>1.2450000000000001</v>
      </c>
      <c r="F39" s="9">
        <f>ROUND(E39/B39,2)</f>
        <v>1.1399999999999999</v>
      </c>
      <c r="G39" s="9">
        <f>ROUND(60/((D3*PI())/F39),1)</f>
        <v>19.8</v>
      </c>
      <c r="H39" s="11">
        <f>ROUND(E39*9.81*D39,3)</f>
        <v>23.815999999999999</v>
      </c>
      <c r="I39" s="11">
        <v>0.61</v>
      </c>
      <c r="J39" s="11">
        <f>ROUND(H39*I39,3)</f>
        <v>14.528</v>
      </c>
      <c r="K39" s="9">
        <f>ROUND((PI()*((A3/2)^2)*D39)-R39,3)</f>
        <v>65.033000000000001</v>
      </c>
      <c r="L39" s="9">
        <f>ROUND(((H39-J39)*1000)/K39,1)</f>
        <v>142.80000000000001</v>
      </c>
      <c r="M39" s="9">
        <f>ROUND(J3*J39,2)</f>
        <v>11.38</v>
      </c>
      <c r="N39" s="9">
        <f t="shared" si="0"/>
        <v>0.48</v>
      </c>
      <c r="P39" s="9">
        <v>0.21</v>
      </c>
      <c r="Q39" s="9">
        <f t="shared" si="1"/>
        <v>0.224</v>
      </c>
      <c r="R39" s="9">
        <f t="shared" si="2"/>
        <v>1.68</v>
      </c>
      <c r="S39" s="9">
        <f t="shared" si="3"/>
        <v>52.2</v>
      </c>
      <c r="T39" s="9">
        <f>ROUND(V3*A39,3)</f>
        <v>0.82599999999999996</v>
      </c>
      <c r="U39" s="9">
        <f t="shared" si="4"/>
        <v>0.34081675835801944</v>
      </c>
      <c r="V39" s="9">
        <f>((R3*E39)/(POWER(U39,0.6667)*(T39*D39)))^2</f>
        <v>5.6471390347162585E-4</v>
      </c>
      <c r="W39" s="41">
        <f>((P3*R3)/(POWER(U39,0.66667)))^2</f>
        <v>1.8260835601656234E-3</v>
      </c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</row>
    <row r="40" spans="1:49">
      <c r="A40">
        <f>A3*C40</f>
        <v>1.1879999999999999</v>
      </c>
      <c r="B40">
        <f t="shared" si="5"/>
        <v>1.1084669855220082</v>
      </c>
      <c r="C40" s="22">
        <v>0.18</v>
      </c>
      <c r="D40" s="23">
        <v>2</v>
      </c>
      <c r="E40" s="23">
        <v>1.2769999999999999</v>
      </c>
      <c r="F40">
        <f t="shared" si="6"/>
        <v>1.1499999999999999</v>
      </c>
      <c r="G40">
        <f>ROUND(60/((D3*PI())/F40),1)</f>
        <v>20</v>
      </c>
      <c r="H40" s="7">
        <f t="shared" si="7"/>
        <v>25.055</v>
      </c>
      <c r="I40" s="6">
        <v>0.57999999999999996</v>
      </c>
      <c r="J40" s="7">
        <f t="shared" si="8"/>
        <v>14.532</v>
      </c>
      <c r="K40">
        <f>ROUND((PI()*((A3/2)^2)*D40)-R40,3)</f>
        <v>66.628</v>
      </c>
      <c r="L40">
        <f t="shared" si="9"/>
        <v>157.9</v>
      </c>
      <c r="M40">
        <f>ROUND(J3*J40,2)</f>
        <v>11.38</v>
      </c>
      <c r="N40">
        <f t="shared" si="0"/>
        <v>0.45</v>
      </c>
      <c r="O40" s="2"/>
      <c r="P40" s="2">
        <v>0.20300000000000001</v>
      </c>
      <c r="Q40" s="26">
        <f t="shared" si="1"/>
        <v>0.22500000000000001</v>
      </c>
      <c r="R40" s="26">
        <f t="shared" si="2"/>
        <v>1.796</v>
      </c>
      <c r="S40" s="26">
        <f t="shared" si="3"/>
        <v>52.2</v>
      </c>
      <c r="T40" s="26">
        <f>ROUND(V3*A40,3)</f>
        <v>0.83199999999999996</v>
      </c>
      <c r="U40" s="26">
        <f t="shared" si="4"/>
        <v>0.3443708609271523</v>
      </c>
      <c r="V40" s="26">
        <f>((R3*E40)/(POWER(U40,0.6667)*(T40*D40)))^2</f>
        <v>5.49018111836316E-4</v>
      </c>
      <c r="W40" s="40">
        <f>((P3*R3)/(POWER(U40,0.66667)))^2</f>
        <v>1.8009984677082587E-3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</row>
    <row r="41" spans="1:49" ht="16" thickBot="1">
      <c r="A41" s="12" t="s">
        <v>13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49" ht="16" thickBot="1">
      <c r="A42" s="16" t="s">
        <v>5</v>
      </c>
      <c r="B42" s="17">
        <v>0.4</v>
      </c>
      <c r="C42" s="17">
        <v>0.6</v>
      </c>
      <c r="D42" s="17">
        <v>0.8</v>
      </c>
      <c r="E42" s="17">
        <v>1</v>
      </c>
      <c r="F42" s="17">
        <v>1.2</v>
      </c>
      <c r="G42" s="17">
        <v>1.4</v>
      </c>
      <c r="H42" s="17">
        <v>1.6</v>
      </c>
      <c r="I42" s="17">
        <v>1.8</v>
      </c>
      <c r="J42" s="17">
        <v>2</v>
      </c>
      <c r="K42" s="12"/>
      <c r="L42" s="12"/>
      <c r="M42" s="12"/>
      <c r="N42" s="12"/>
      <c r="O42" s="12"/>
      <c r="P42" s="42" t="s">
        <v>118</v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49" ht="16" thickBot="1">
      <c r="A43" s="18" t="s">
        <v>6</v>
      </c>
      <c r="B43" s="19">
        <v>14</v>
      </c>
      <c r="C43" s="19">
        <v>14.5</v>
      </c>
      <c r="D43" s="19">
        <v>15</v>
      </c>
      <c r="E43" s="19">
        <v>15.5</v>
      </c>
      <c r="F43" s="19">
        <v>16</v>
      </c>
      <c r="G43" s="19">
        <v>16.5</v>
      </c>
      <c r="H43" s="19">
        <v>17</v>
      </c>
      <c r="I43" s="19">
        <v>17.5</v>
      </c>
      <c r="J43" s="19">
        <v>18</v>
      </c>
      <c r="K43" s="12"/>
      <c r="L43" s="12"/>
      <c r="M43" s="12"/>
      <c r="N43" s="12"/>
      <c r="O43" s="12"/>
      <c r="P43" s="30" t="s">
        <v>119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49">
      <c r="A44" s="12" t="s">
        <v>53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42" t="s">
        <v>120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49">
      <c r="A45" s="12" t="s">
        <v>72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42" t="s">
        <v>121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49">
      <c r="A46" s="20" t="s">
        <v>10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 t="s">
        <v>122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49">
      <c r="A47" s="12" t="s">
        <v>48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 t="s">
        <v>123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49">
      <c r="A48" s="12" t="s">
        <v>75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 t="s">
        <v>124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>
      <c r="A49" s="12" t="s">
        <v>76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 t="s">
        <v>125</v>
      </c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>
      <c r="A50" s="12" t="s">
        <v>15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>
      <c r="A51" s="12" t="s">
        <v>30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>
      <c r="A52" s="21" t="s">
        <v>31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>
      <c r="A53" s="12" t="s">
        <v>27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>
      <c r="A54" s="12" t="s">
        <v>42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>
      <c r="A55" s="12" t="s">
        <v>16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>
      <c r="A56" s="12" t="s">
        <v>33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>
      <c r="A57" s="12" t="s">
        <v>18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>
      <c r="A58" s="12" t="s">
        <v>41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>
      <c r="A59" s="12" t="s">
        <v>47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>
      <c r="A60" s="12"/>
      <c r="B60" s="14" t="s">
        <v>20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>
      <c r="A61" s="12" t="s">
        <v>43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>
      <c r="A62" s="12" t="s">
        <v>21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>
      <c r="A63" s="12" t="s">
        <v>44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>
      <c r="A64" s="12" t="s">
        <v>24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>
      <c r="A65" s="12" t="s">
        <v>45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>
      <c r="A66" s="12" t="s">
        <v>22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>
      <c r="A67" s="12" t="s">
        <v>36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>
      <c r="A68" s="12" t="s">
        <v>46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>
      <c r="A69" s="12" t="s">
        <v>49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>
      <c r="A70" s="12" t="s">
        <v>50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>
      <c r="A71" s="12" t="s">
        <v>34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>
      <c r="A72" s="12" t="s">
        <v>25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>
      <c r="A73" s="12" t="s">
        <v>35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>
      <c r="A74" s="12" t="s">
        <v>26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>
      <c r="A75" s="12" t="s">
        <v>126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>
      <c r="A76" s="12" t="s">
        <v>70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>
      <c r="A77" s="12" t="s">
        <v>56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ht="18">
      <c r="A78" s="36" t="s">
        <v>114</v>
      </c>
      <c r="B78" s="25" t="s">
        <v>115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26"/>
      <c r="AB78" s="26"/>
      <c r="AC78" s="26"/>
      <c r="AD78" s="26"/>
    </row>
    <row r="79" spans="1:30" ht="18">
      <c r="A79" s="4" t="s">
        <v>100</v>
      </c>
      <c r="B79" s="4" t="s">
        <v>9</v>
      </c>
      <c r="C79" s="4" t="s">
        <v>7</v>
      </c>
      <c r="D79" s="4" t="s">
        <v>74</v>
      </c>
      <c r="E79" s="1" t="s">
        <v>0</v>
      </c>
      <c r="F79" s="4" t="s">
        <v>14</v>
      </c>
      <c r="G79" s="8" t="s">
        <v>28</v>
      </c>
      <c r="H79" s="4" t="s">
        <v>1</v>
      </c>
      <c r="I79" s="4" t="s">
        <v>2</v>
      </c>
      <c r="J79" s="4" t="s">
        <v>11</v>
      </c>
      <c r="K79" s="4" t="s">
        <v>3</v>
      </c>
      <c r="L79" s="1" t="s">
        <v>4</v>
      </c>
      <c r="M79" s="4" t="s">
        <v>12</v>
      </c>
      <c r="N79" s="4" t="s">
        <v>38</v>
      </c>
      <c r="O79" s="37" t="s">
        <v>37</v>
      </c>
      <c r="P79" s="4" t="s">
        <v>91</v>
      </c>
      <c r="Q79" s="4" t="s">
        <v>92</v>
      </c>
      <c r="R79" s="4" t="s">
        <v>90</v>
      </c>
      <c r="S79" s="35" t="s">
        <v>55</v>
      </c>
      <c r="T79" s="35" t="s">
        <v>93</v>
      </c>
      <c r="U79" s="35" t="s">
        <v>99</v>
      </c>
      <c r="V79" s="35" t="s">
        <v>103</v>
      </c>
      <c r="W79" s="35" t="s">
        <v>102</v>
      </c>
      <c r="X79" s="26"/>
      <c r="Y79" s="26"/>
      <c r="Z79" s="26"/>
      <c r="AA79" s="26"/>
      <c r="AB79" s="26"/>
      <c r="AC79" s="26"/>
      <c r="AD79" s="26"/>
    </row>
    <row r="80" spans="1:30">
      <c r="A80">
        <f>G3</f>
        <v>1</v>
      </c>
      <c r="B80">
        <f>PI()*((A80/2)^2)</f>
        <v>0.78539816339744828</v>
      </c>
      <c r="C80" s="22">
        <v>0.14000000000000001</v>
      </c>
      <c r="D80" s="23">
        <v>0.4</v>
      </c>
      <c r="E80" s="23">
        <v>0.255</v>
      </c>
      <c r="F80">
        <f>ROUND(E80/B80,2)</f>
        <v>0.32</v>
      </c>
      <c r="G80">
        <f>ROUND(60/((D3*PI())/F80),1)</f>
        <v>5.6</v>
      </c>
      <c r="H80" s="5">
        <f>ROUND(E80*9.81*D80,3)</f>
        <v>1.0009999999999999</v>
      </c>
      <c r="I80" s="6">
        <v>0.46</v>
      </c>
      <c r="J80" s="5">
        <f>ROUND(H80*I80,3)</f>
        <v>0.46</v>
      </c>
      <c r="K80">
        <f>ROUND((PI()*((A3/2)^2)*D80)-R80,3)</f>
        <v>13.606</v>
      </c>
      <c r="L80">
        <f>ROUND(((H80-J80)*1000)/K80,1)</f>
        <v>39.799999999999997</v>
      </c>
      <c r="M80">
        <f>ROUND(J3*J80,2)</f>
        <v>0.36</v>
      </c>
      <c r="N80">
        <f t="shared" ref="N80:N112" si="10">ROUND(M80/H80,2)</f>
        <v>0.36</v>
      </c>
      <c r="O80" s="38"/>
      <c r="P80" s="2">
        <v>0.42</v>
      </c>
      <c r="Q80" s="26">
        <f t="shared" ref="Q80:Q112" si="11">ROUND((P80*B80*D80)*0.5,3)</f>
        <v>6.6000000000000003E-2</v>
      </c>
      <c r="R80" s="26">
        <f t="shared" ref="R80:R112" si="12">ROUND((D80*0.25*(PI()*((0.5*D80)^2)))+Q80,3)</f>
        <v>7.9000000000000001E-2</v>
      </c>
      <c r="S80" s="26">
        <f t="shared" ref="S80:S112" si="13">ROUND(K80/E80,1)</f>
        <v>53.4</v>
      </c>
      <c r="T80" s="26">
        <f>ROUND(V3*A80,3)</f>
        <v>0.7</v>
      </c>
      <c r="U80" s="26">
        <f t="shared" ref="U80:U112" si="14">(T80*D80)/(T80+2*D80)</f>
        <v>0.18666666666666665</v>
      </c>
      <c r="V80" s="26">
        <f>((R3*E80)/(POWER(U80,0.6667)*(T80*D80)))^2</f>
        <v>1.7494695268714504E-3</v>
      </c>
      <c r="W80" s="40">
        <f>((P3*R3)/(POWER(U80,0.66667)))^2</f>
        <v>4.0750031469116233E-3</v>
      </c>
      <c r="X80" s="26"/>
      <c r="Y80" s="26"/>
      <c r="Z80" s="26"/>
      <c r="AA80" s="26"/>
      <c r="AB80" s="26"/>
      <c r="AC80" s="26"/>
      <c r="AD80" s="26"/>
    </row>
    <row r="81" spans="1:30">
      <c r="A81">
        <f>G3</f>
        <v>1</v>
      </c>
      <c r="B81" s="9">
        <f>PI()*((A81/2)^2)</f>
        <v>0.78539816339744828</v>
      </c>
      <c r="C81" s="9">
        <v>0.14124999999999999</v>
      </c>
      <c r="D81" s="10">
        <v>0.45</v>
      </c>
      <c r="E81" s="10">
        <v>0.28699999999999998</v>
      </c>
      <c r="F81" s="9">
        <f>ROUND(E81/B81,2)</f>
        <v>0.37</v>
      </c>
      <c r="G81" s="9">
        <f>ROUND(60/((D3*PI())/F81),1)</f>
        <v>6.4</v>
      </c>
      <c r="H81" s="11">
        <f>ROUND(E81*9.81*D81,3)</f>
        <v>1.2669999999999999</v>
      </c>
      <c r="I81" s="11">
        <v>0.52</v>
      </c>
      <c r="J81" s="11">
        <f>ROUND(H81*I81,3)</f>
        <v>0.65900000000000003</v>
      </c>
      <c r="K81" s="9">
        <f>ROUND((PI()*((A3/2)^2)*D81)-R81,3)</f>
        <v>15.304</v>
      </c>
      <c r="L81" s="9">
        <f>ROUND(((H81-J81)*1000)/K81,1)</f>
        <v>39.700000000000003</v>
      </c>
      <c r="M81" s="9">
        <f>ROUND(J3*J81,2)</f>
        <v>0.52</v>
      </c>
      <c r="N81" s="9">
        <f t="shared" si="10"/>
        <v>0.41</v>
      </c>
      <c r="O81" s="39"/>
      <c r="P81" s="9">
        <v>0.41399999999999998</v>
      </c>
      <c r="Q81" s="9">
        <f t="shared" si="11"/>
        <v>7.2999999999999995E-2</v>
      </c>
      <c r="R81" s="9">
        <f t="shared" si="12"/>
        <v>9.0999999999999998E-2</v>
      </c>
      <c r="S81" s="9">
        <f t="shared" si="13"/>
        <v>53.3</v>
      </c>
      <c r="T81" s="9">
        <f>ROUND(V3*A81,3)</f>
        <v>0.7</v>
      </c>
      <c r="U81" s="9">
        <f t="shared" si="14"/>
        <v>0.19687499999999999</v>
      </c>
      <c r="V81" s="9">
        <f>((R3*E81)/(POWER(U81,0.6667)*(T81*D81)))^2</f>
        <v>1.6309907442192315E-3</v>
      </c>
      <c r="W81" s="41">
        <f>((P3*R3)/(POWER(U81,0.66667)))^2</f>
        <v>3.7957365561305779E-3</v>
      </c>
      <c r="X81" s="26"/>
      <c r="Y81" s="26"/>
      <c r="Z81" s="26"/>
      <c r="AA81" s="26"/>
      <c r="AB81" s="26"/>
      <c r="AC81" s="26"/>
      <c r="AD81" s="26"/>
    </row>
    <row r="82" spans="1:30">
      <c r="A82">
        <f>G3</f>
        <v>1</v>
      </c>
      <c r="B82">
        <f t="shared" ref="B82" si="15">PI()*((A82/2)^2)</f>
        <v>0.78539816339744828</v>
      </c>
      <c r="C82" s="22">
        <v>0.14249999999999999</v>
      </c>
      <c r="D82" s="23">
        <v>0.5</v>
      </c>
      <c r="E82" s="23">
        <v>0.31900000000000001</v>
      </c>
      <c r="F82">
        <f t="shared" ref="F82" si="16">ROUND(E82/B82,2)</f>
        <v>0.41</v>
      </c>
      <c r="G82">
        <f>ROUND(60/((D3*PI())/F82),1)</f>
        <v>7.1</v>
      </c>
      <c r="H82" s="5">
        <f t="shared" ref="H82" si="17">ROUND(E82*9.81*D82,3)</f>
        <v>1.5649999999999999</v>
      </c>
      <c r="I82" s="6">
        <v>0.57999999999999996</v>
      </c>
      <c r="J82" s="5">
        <f t="shared" ref="J82" si="18">ROUND(H82*I82,3)</f>
        <v>0.90800000000000003</v>
      </c>
      <c r="K82">
        <f>ROUND((PI()*((A3/2)^2)*D82)-R82,3)</f>
        <v>17.001000000000001</v>
      </c>
      <c r="L82">
        <f t="shared" ref="L82" si="19">ROUND(((H82-J82)*1000)/K82,1)</f>
        <v>38.6</v>
      </c>
      <c r="M82">
        <f>ROUND(J3*J82,2)</f>
        <v>0.71</v>
      </c>
      <c r="N82">
        <f t="shared" si="10"/>
        <v>0.45</v>
      </c>
      <c r="O82" s="38"/>
      <c r="P82" s="2">
        <v>0.40699999999999997</v>
      </c>
      <c r="Q82" s="26">
        <f t="shared" si="11"/>
        <v>0.08</v>
      </c>
      <c r="R82" s="26">
        <f t="shared" si="12"/>
        <v>0.105</v>
      </c>
      <c r="S82" s="26">
        <f t="shared" si="13"/>
        <v>53.3</v>
      </c>
      <c r="T82" s="26">
        <f>ROUND(V3*A82,3)</f>
        <v>0.7</v>
      </c>
      <c r="U82" s="26">
        <f t="shared" si="14"/>
        <v>0.20588235294117646</v>
      </c>
      <c r="V82" s="26">
        <f>((R3*E82)/(POWER(U82,0.6667)*(T82*D82)))^2</f>
        <v>1.5376165928908121E-3</v>
      </c>
      <c r="W82" s="40">
        <f>((P3*R3)/(POWER(U82,0.66667)))^2</f>
        <v>3.5759480194505412E-3</v>
      </c>
      <c r="X82" s="26"/>
      <c r="Y82" s="26"/>
      <c r="Z82" s="26"/>
      <c r="AA82" s="26"/>
      <c r="AB82" s="26"/>
      <c r="AC82" s="26"/>
      <c r="AD82" s="26"/>
    </row>
    <row r="83" spans="1:30">
      <c r="A83">
        <f>G3</f>
        <v>1</v>
      </c>
      <c r="B83" s="9">
        <f>PI()*((A83/2)^2)</f>
        <v>0.78539816339744828</v>
      </c>
      <c r="C83" s="9">
        <v>0.14374999999999999</v>
      </c>
      <c r="D83" s="10">
        <v>0.55000000000000004</v>
      </c>
      <c r="E83" s="10">
        <v>0.35099999999999998</v>
      </c>
      <c r="F83" s="9">
        <f>ROUND(E83/B83,2)</f>
        <v>0.45</v>
      </c>
      <c r="G83" s="9">
        <f>ROUND(60/((D3*PI())/F83),1)</f>
        <v>7.8</v>
      </c>
      <c r="H83" s="11">
        <f>ROUND(E83*9.81*D83,3)</f>
        <v>1.8939999999999999</v>
      </c>
      <c r="I83" s="11">
        <v>0.65</v>
      </c>
      <c r="J83" s="11">
        <f>ROUND(H83*I83,3)</f>
        <v>1.2310000000000001</v>
      </c>
      <c r="K83" s="9">
        <f>ROUND((PI()*((A3/2)^2)*D83)-R83,3)</f>
        <v>18.696999999999999</v>
      </c>
      <c r="L83" s="9">
        <f>ROUND(((H83-J83)*1000)/K83,1)</f>
        <v>35.5</v>
      </c>
      <c r="M83" s="9">
        <f>ROUND(J3*J83,2)</f>
        <v>0.96</v>
      </c>
      <c r="N83" s="9">
        <f t="shared" si="10"/>
        <v>0.51</v>
      </c>
      <c r="O83" s="39"/>
      <c r="P83" s="9">
        <v>0.40100000000000002</v>
      </c>
      <c r="Q83" s="9">
        <f t="shared" si="11"/>
        <v>8.6999999999999994E-2</v>
      </c>
      <c r="R83" s="9">
        <f t="shared" si="12"/>
        <v>0.12</v>
      </c>
      <c r="S83" s="9">
        <f t="shared" si="13"/>
        <v>53.3</v>
      </c>
      <c r="T83" s="9">
        <f>ROUND(V3*A83,3)</f>
        <v>0.7</v>
      </c>
      <c r="U83" s="9">
        <f t="shared" si="14"/>
        <v>0.21388888888888888</v>
      </c>
      <c r="V83" s="9">
        <f>((R3*E83)/(POWER(U83,0.6667)*(T83*D83)))^2</f>
        <v>1.462184963890595E-3</v>
      </c>
      <c r="W83" s="41">
        <f>((P3*R3)/(POWER(U83,0.66667)))^2</f>
        <v>3.3985913794925358E-3</v>
      </c>
      <c r="X83" s="26"/>
      <c r="Y83" s="26"/>
      <c r="Z83" s="26"/>
      <c r="AA83" s="26"/>
      <c r="AB83" s="26"/>
      <c r="AC83" s="26"/>
      <c r="AD83" s="26"/>
    </row>
    <row r="84" spans="1:30">
      <c r="A84">
        <f>G3</f>
        <v>1</v>
      </c>
      <c r="B84">
        <f t="shared" ref="B84" si="20">PI()*((A84/2)^2)</f>
        <v>0.78539816339744828</v>
      </c>
      <c r="C84" s="22">
        <v>0.14499999999999999</v>
      </c>
      <c r="D84" s="23">
        <v>0.6</v>
      </c>
      <c r="E84" s="23">
        <v>0.38300000000000001</v>
      </c>
      <c r="F84">
        <f t="shared" ref="F84" si="21">ROUND(E84/B84,2)</f>
        <v>0.49</v>
      </c>
      <c r="G84">
        <f>ROUND(60/((D3*PI())/F84),1)</f>
        <v>8.5</v>
      </c>
      <c r="H84" s="5">
        <f t="shared" ref="H84" si="22">ROUND(E84*9.81*D84,3)</f>
        <v>2.254</v>
      </c>
      <c r="I84" s="6">
        <v>0.71</v>
      </c>
      <c r="J84" s="5">
        <f t="shared" ref="J84" si="23">ROUND(H84*I84,3)</f>
        <v>1.6</v>
      </c>
      <c r="K84">
        <f>ROUND((PI()*((A3/2)^2)*D84)-R84,3)</f>
        <v>20.391999999999999</v>
      </c>
      <c r="L84">
        <f t="shared" ref="L84" si="24">ROUND(((H84-J84)*1000)/K84,1)</f>
        <v>32.1</v>
      </c>
      <c r="M84">
        <f>ROUND(J3*J84,2)</f>
        <v>1.25</v>
      </c>
      <c r="N84">
        <f t="shared" si="10"/>
        <v>0.55000000000000004</v>
      </c>
      <c r="O84" s="38"/>
      <c r="P84" s="2">
        <v>0.39500000000000002</v>
      </c>
      <c r="Q84" s="26">
        <f t="shared" si="11"/>
        <v>9.2999999999999999E-2</v>
      </c>
      <c r="R84" s="26">
        <f t="shared" si="12"/>
        <v>0.13500000000000001</v>
      </c>
      <c r="S84" s="26">
        <f t="shared" si="13"/>
        <v>53.2</v>
      </c>
      <c r="T84" s="26">
        <f>ROUND(V3*A84,3)</f>
        <v>0.7</v>
      </c>
      <c r="U84" s="26">
        <f t="shared" si="14"/>
        <v>0.22105263157894736</v>
      </c>
      <c r="V84" s="26">
        <f>((R3*E84)/(POWER(U84,0.6667)*(T84*D84)))^2</f>
        <v>1.4000093397213502E-3</v>
      </c>
      <c r="W84" s="40">
        <f>((P3*R3)/(POWER(U84,0.66667)))^2</f>
        <v>3.2525369279090203E-3</v>
      </c>
      <c r="X84" s="26"/>
      <c r="Y84" s="26"/>
      <c r="Z84" s="26"/>
      <c r="AA84" s="26"/>
      <c r="AB84" s="26"/>
      <c r="AC84" s="26"/>
      <c r="AD84" s="26"/>
    </row>
    <row r="85" spans="1:30">
      <c r="A85">
        <f>G3</f>
        <v>1</v>
      </c>
      <c r="B85" s="9">
        <f>PI()*((A85/2)^2)</f>
        <v>0.78539816339744828</v>
      </c>
      <c r="C85" s="9">
        <v>0.14624999999999999</v>
      </c>
      <c r="D85" s="10">
        <v>0.65</v>
      </c>
      <c r="E85" s="10">
        <v>0.41499999999999998</v>
      </c>
      <c r="F85" s="9">
        <f>ROUND(E85/B85,2)</f>
        <v>0.53</v>
      </c>
      <c r="G85" s="9">
        <f>ROUND(60/((D3*PI())/F85),1)</f>
        <v>9.1999999999999993</v>
      </c>
      <c r="H85" s="11">
        <f>ROUND(E85*9.81*D85,3)</f>
        <v>2.6459999999999999</v>
      </c>
      <c r="I85" s="11">
        <v>0.74</v>
      </c>
      <c r="J85" s="11">
        <f>ROUND(H85*I85,3)</f>
        <v>1.958</v>
      </c>
      <c r="K85" s="9">
        <f>ROUND((PI()*((A3/2)^2)*D85)-R85,3)</f>
        <v>22.085000000000001</v>
      </c>
      <c r="L85" s="9">
        <f>ROUND(((H85-J85)*1000)/K85,1)</f>
        <v>31.2</v>
      </c>
      <c r="M85" s="9">
        <f>ROUND(J3*J85,2)</f>
        <v>1.53</v>
      </c>
      <c r="N85" s="9">
        <f t="shared" si="10"/>
        <v>0.57999999999999996</v>
      </c>
      <c r="O85" s="39"/>
      <c r="P85" s="9">
        <v>0.38800000000000001</v>
      </c>
      <c r="Q85" s="9">
        <f t="shared" si="11"/>
        <v>9.9000000000000005E-2</v>
      </c>
      <c r="R85" s="9">
        <f t="shared" si="12"/>
        <v>0.153</v>
      </c>
      <c r="S85" s="9">
        <f t="shared" si="13"/>
        <v>53.2</v>
      </c>
      <c r="T85" s="9">
        <f>ROUND(V3*A85,3)</f>
        <v>0.7</v>
      </c>
      <c r="U85" s="9">
        <f t="shared" si="14"/>
        <v>0.22749999999999998</v>
      </c>
      <c r="V85" s="9">
        <f>((R3*E85)/(POWER(U85,0.6667)*(T85*D85)))^2</f>
        <v>1.3478976561979101E-3</v>
      </c>
      <c r="W85" s="41">
        <f>((P3*R3)/(POWER(U85,0.66667)))^2</f>
        <v>3.1302176608103776E-3</v>
      </c>
      <c r="X85" s="26"/>
      <c r="Y85" s="26"/>
      <c r="Z85" s="26"/>
      <c r="AA85" s="26"/>
      <c r="AB85" s="26"/>
      <c r="AC85" s="26"/>
      <c r="AD85" s="26"/>
    </row>
    <row r="86" spans="1:30">
      <c r="A86">
        <f>G3</f>
        <v>1</v>
      </c>
      <c r="B86">
        <f t="shared" ref="B86" si="25">PI()*((A86/2)^2)</f>
        <v>0.78539816339744828</v>
      </c>
      <c r="C86" s="22">
        <v>0.14749999999999999</v>
      </c>
      <c r="D86" s="23">
        <v>0.7</v>
      </c>
      <c r="E86" s="23">
        <v>0.44700000000000001</v>
      </c>
      <c r="F86">
        <f t="shared" ref="F86" si="26">ROUND(E86/B86,2)</f>
        <v>0.56999999999999995</v>
      </c>
      <c r="G86">
        <f>ROUND(60/((D3*PI())/F86),1)</f>
        <v>9.9</v>
      </c>
      <c r="H86" s="5">
        <f t="shared" ref="H86" si="27">ROUND(E86*9.81*D86,3)</f>
        <v>3.07</v>
      </c>
      <c r="I86" s="6">
        <v>0.76</v>
      </c>
      <c r="J86" s="5">
        <f t="shared" ref="J86" si="28">ROUND(H86*I86,3)</f>
        <v>2.3330000000000002</v>
      </c>
      <c r="K86">
        <f>ROUND((PI()*((A3/2)^2)*D86)-R86,3)</f>
        <v>23.776</v>
      </c>
      <c r="L86">
        <f t="shared" ref="L86" si="29">ROUND(((H86-J86)*1000)/K86,1)</f>
        <v>31</v>
      </c>
      <c r="M86">
        <f>ROUND(J3*J86,2)</f>
        <v>1.83</v>
      </c>
      <c r="N86">
        <f t="shared" si="10"/>
        <v>0.6</v>
      </c>
      <c r="O86" s="38"/>
      <c r="P86" s="2">
        <v>0.38200000000000001</v>
      </c>
      <c r="Q86" s="26">
        <f t="shared" si="11"/>
        <v>0.105</v>
      </c>
      <c r="R86" s="26">
        <f t="shared" si="12"/>
        <v>0.17199999999999999</v>
      </c>
      <c r="S86" s="26">
        <f t="shared" si="13"/>
        <v>53.2</v>
      </c>
      <c r="T86" s="26">
        <f>ROUND(V3*A86,3)</f>
        <v>0.7</v>
      </c>
      <c r="U86" s="26">
        <f t="shared" si="14"/>
        <v>0.23333333333333334</v>
      </c>
      <c r="V86" s="26">
        <f>((R3*E86)/(POWER(U86,0.6667)*(T86*D86)))^2</f>
        <v>1.3036024223736318E-3</v>
      </c>
      <c r="W86" s="40">
        <f>((P3*R3)/(POWER(U86,0.66667)))^2</f>
        <v>3.026313754563368E-3</v>
      </c>
      <c r="X86" s="26"/>
      <c r="Y86" s="26"/>
      <c r="Z86" s="26"/>
      <c r="AA86" s="26"/>
      <c r="AB86" s="26"/>
      <c r="AC86" s="26"/>
      <c r="AD86" s="26"/>
    </row>
    <row r="87" spans="1:30">
      <c r="A87">
        <f>G3</f>
        <v>1</v>
      </c>
      <c r="B87" s="9">
        <f>PI()*((A87/2)^2)</f>
        <v>0.78539816339744828</v>
      </c>
      <c r="C87" s="9">
        <v>0.14874999999999999</v>
      </c>
      <c r="D87" s="10">
        <v>0.75</v>
      </c>
      <c r="E87" s="10">
        <v>0.47899999999999998</v>
      </c>
      <c r="F87" s="9">
        <f>ROUND(E87/B87,2)</f>
        <v>0.61</v>
      </c>
      <c r="G87" s="9">
        <f>ROUND(60/((D3*PI())/F87),1)</f>
        <v>10.6</v>
      </c>
      <c r="H87" s="11">
        <f>ROUND(E87*9.81*D87,3)</f>
        <v>3.524</v>
      </c>
      <c r="I87" s="11">
        <v>0.78</v>
      </c>
      <c r="J87" s="11">
        <f>ROUND(H87*I87,3)</f>
        <v>2.7490000000000001</v>
      </c>
      <c r="K87" s="9">
        <f>ROUND((PI()*((A3/2)^2)*D87)-R87,3)</f>
        <v>25.466000000000001</v>
      </c>
      <c r="L87" s="9">
        <f>ROUND(((H87-J87)*1000)/K87,1)</f>
        <v>30.4</v>
      </c>
      <c r="M87" s="9">
        <f>ROUND(J3*J87,2)</f>
        <v>2.15</v>
      </c>
      <c r="N87" s="9">
        <f t="shared" si="10"/>
        <v>0.61</v>
      </c>
      <c r="O87" s="39"/>
      <c r="P87" s="9">
        <v>0.375</v>
      </c>
      <c r="Q87" s="9">
        <f t="shared" si="11"/>
        <v>0.11</v>
      </c>
      <c r="R87" s="9">
        <f t="shared" si="12"/>
        <v>0.193</v>
      </c>
      <c r="S87" s="9">
        <f t="shared" si="13"/>
        <v>53.2</v>
      </c>
      <c r="T87" s="9">
        <f>ROUND(V3*A87,3)</f>
        <v>0.7</v>
      </c>
      <c r="U87" s="9">
        <f t="shared" si="14"/>
        <v>0.23863636363636356</v>
      </c>
      <c r="V87" s="9">
        <f>((R3*E87)/(POWER(U87,0.6667)*(T87*D87)))^2</f>
        <v>1.2654964336015935E-3</v>
      </c>
      <c r="W87" s="41">
        <f>((P3*R3)/(POWER(U87,0.66667)))^2</f>
        <v>2.9369785200154467E-3</v>
      </c>
      <c r="X87" s="26"/>
      <c r="Y87" s="26"/>
      <c r="Z87" s="26"/>
      <c r="AA87" s="26"/>
      <c r="AB87" s="26"/>
      <c r="AC87" s="26"/>
      <c r="AD87" s="26"/>
    </row>
    <row r="88" spans="1:30">
      <c r="A88">
        <f>G3</f>
        <v>1</v>
      </c>
      <c r="B88">
        <f t="shared" ref="B88" si="30">PI()*((A88/2)^2)</f>
        <v>0.78539816339744828</v>
      </c>
      <c r="C88" s="22">
        <v>0.15</v>
      </c>
      <c r="D88" s="23">
        <v>0.8</v>
      </c>
      <c r="E88" s="23">
        <v>0.51100000000000001</v>
      </c>
      <c r="F88">
        <f t="shared" ref="F88" si="31">ROUND(E88/B88,2)</f>
        <v>0.65</v>
      </c>
      <c r="G88">
        <f>ROUND(60/((D3*PI())/F88),1)</f>
        <v>11.3</v>
      </c>
      <c r="H88" s="5">
        <f t="shared" ref="H88" si="32">ROUND(E88*9.81*D88,3)</f>
        <v>4.01</v>
      </c>
      <c r="I88" s="6">
        <v>0.79</v>
      </c>
      <c r="J88" s="5">
        <f t="shared" ref="J88" si="33">ROUND(H88*I88,3)</f>
        <v>3.1680000000000001</v>
      </c>
      <c r="K88">
        <f>ROUND((PI()*((A3/2)^2)*D88)-R88,3)</f>
        <v>27.152999999999999</v>
      </c>
      <c r="L88">
        <f t="shared" ref="L88" si="34">ROUND(((H88-J88)*1000)/K88,1)</f>
        <v>31</v>
      </c>
      <c r="M88">
        <f>ROUND(J3*J88,2)</f>
        <v>2.48</v>
      </c>
      <c r="N88">
        <f t="shared" si="10"/>
        <v>0.62</v>
      </c>
      <c r="O88" s="38"/>
      <c r="P88" s="2">
        <v>0.36899999999999999</v>
      </c>
      <c r="Q88" s="26">
        <f t="shared" si="11"/>
        <v>0.11600000000000001</v>
      </c>
      <c r="R88" s="26">
        <f t="shared" si="12"/>
        <v>0.217</v>
      </c>
      <c r="S88" s="26">
        <f t="shared" si="13"/>
        <v>53.1</v>
      </c>
      <c r="T88" s="26">
        <f>ROUND(V3*A88,3)</f>
        <v>0.7</v>
      </c>
      <c r="U88" s="26">
        <f t="shared" si="14"/>
        <v>0.2434782608695652</v>
      </c>
      <c r="V88" s="26">
        <f>((R3*E88)/(POWER(U88,0.6667)*(T88*D88)))^2</f>
        <v>1.2323732011653593E-3</v>
      </c>
      <c r="W88" s="40">
        <f>((P3*R3)/(POWER(U88,0.66667)))^2</f>
        <v>2.8593629633735665E-3</v>
      </c>
      <c r="X88" s="26"/>
      <c r="Y88" s="26"/>
      <c r="Z88" s="26"/>
      <c r="AA88" s="26"/>
      <c r="AB88" s="26"/>
      <c r="AC88" s="26"/>
      <c r="AD88" s="26"/>
    </row>
    <row r="89" spans="1:30">
      <c r="A89">
        <f>G3</f>
        <v>1</v>
      </c>
      <c r="B89" s="9">
        <f>PI()*((A89/2)^2)</f>
        <v>0.78539816339744828</v>
      </c>
      <c r="C89" s="9">
        <v>0.15125</v>
      </c>
      <c r="D89" s="10">
        <v>0.85</v>
      </c>
      <c r="E89" s="10">
        <v>0.54300000000000004</v>
      </c>
      <c r="F89" s="9">
        <f>ROUND(E89/B89,2)</f>
        <v>0.69</v>
      </c>
      <c r="G89" s="9">
        <f>ROUND(60/((D3*PI())/F89),1)</f>
        <v>12</v>
      </c>
      <c r="H89" s="11">
        <f>ROUND(E89*9.81*D89,3)</f>
        <v>4.5279999999999996</v>
      </c>
      <c r="I89" s="11">
        <v>0.79</v>
      </c>
      <c r="J89" s="11">
        <f>ROUND(H89*I89,3)</f>
        <v>3.577</v>
      </c>
      <c r="K89" s="9">
        <f>ROUND((PI()*((A3/2)^2)*D89)-R89,3)</f>
        <v>28.838000000000001</v>
      </c>
      <c r="L89" s="9">
        <f>ROUND(((H89-J89)*1000)/K89,1)</f>
        <v>33</v>
      </c>
      <c r="M89" s="9">
        <f>ROUND(J3*J89,2)</f>
        <v>2.8</v>
      </c>
      <c r="N89" s="9">
        <f t="shared" si="10"/>
        <v>0.62</v>
      </c>
      <c r="O89" s="39"/>
      <c r="P89" s="9">
        <v>0.36299999999999999</v>
      </c>
      <c r="Q89" s="9">
        <f t="shared" si="11"/>
        <v>0.121</v>
      </c>
      <c r="R89" s="9">
        <f t="shared" si="12"/>
        <v>0.24199999999999999</v>
      </c>
      <c r="S89" s="9">
        <f t="shared" si="13"/>
        <v>53.1</v>
      </c>
      <c r="T89" s="9">
        <f>ROUND(V3*A89,3)</f>
        <v>0.7</v>
      </c>
      <c r="U89" s="9">
        <f t="shared" si="14"/>
        <v>0.24791666666666667</v>
      </c>
      <c r="V89" s="9">
        <f>((R3*E89)/(POWER(U89,0.6667)*(T89*D89)))^2</f>
        <v>1.2033196076502864E-3</v>
      </c>
      <c r="W89" s="41">
        <f>((P3*R3)/(POWER(U89,0.66667)))^2</f>
        <v>2.7913129121527195E-3</v>
      </c>
      <c r="X89" s="26"/>
      <c r="Y89" s="26"/>
      <c r="Z89" s="26"/>
      <c r="AA89" s="26"/>
      <c r="AB89" s="26"/>
      <c r="AC89" s="26"/>
      <c r="AD89" s="26"/>
    </row>
    <row r="90" spans="1:30">
      <c r="A90">
        <f>G3</f>
        <v>1</v>
      </c>
      <c r="B90">
        <f t="shared" ref="B90" si="35">PI()*((A90/2)^2)</f>
        <v>0.78539816339744828</v>
      </c>
      <c r="C90" s="22">
        <v>0.1525</v>
      </c>
      <c r="D90" s="23">
        <v>0.9</v>
      </c>
      <c r="E90" s="23">
        <v>0.57499999999999996</v>
      </c>
      <c r="F90">
        <f t="shared" ref="F90" si="36">ROUND(E90/B90,2)</f>
        <v>0.73</v>
      </c>
      <c r="G90">
        <f>ROUND(60/((D3*PI())/F90),1)</f>
        <v>12.7</v>
      </c>
      <c r="H90" s="5">
        <f t="shared" ref="H90" si="37">ROUND(E90*9.81*D90,3)</f>
        <v>5.077</v>
      </c>
      <c r="I90" s="6">
        <v>0.8</v>
      </c>
      <c r="J90" s="5">
        <f t="shared" ref="J90" si="38">ROUND(H90*I90,3)</f>
        <v>4.0620000000000003</v>
      </c>
      <c r="K90">
        <f>ROUND((PI()*((A3/2)^2)*D90)-R90,3)</f>
        <v>30.521999999999998</v>
      </c>
      <c r="L90">
        <f t="shared" ref="L90" si="39">ROUND(((H90-J90)*1000)/K90,1)</f>
        <v>33.299999999999997</v>
      </c>
      <c r="M90">
        <f>ROUND(J3*J90,2)</f>
        <v>3.18</v>
      </c>
      <c r="N90">
        <f t="shared" si="10"/>
        <v>0.63</v>
      </c>
      <c r="O90" s="38">
        <v>0.54</v>
      </c>
      <c r="P90" s="2">
        <v>0.35599999999999998</v>
      </c>
      <c r="Q90" s="26">
        <f t="shared" si="11"/>
        <v>0.126</v>
      </c>
      <c r="R90" s="26">
        <f t="shared" si="12"/>
        <v>0.26900000000000002</v>
      </c>
      <c r="S90" s="26">
        <f t="shared" si="13"/>
        <v>53.1</v>
      </c>
      <c r="T90" s="26">
        <f>ROUND(V3*A90,3)</f>
        <v>0.7</v>
      </c>
      <c r="U90" s="26">
        <f t="shared" si="14"/>
        <v>0.252</v>
      </c>
      <c r="V90" s="26">
        <f>((R3*E90)/(POWER(U90,0.6667)*(T90*D90)))^2</f>
        <v>1.1776320791563777E-3</v>
      </c>
      <c r="W90" s="40">
        <f>((P3*R3)/(POWER(U90,0.66667)))^2</f>
        <v>2.731169925788948E-3</v>
      </c>
      <c r="X90" s="26"/>
      <c r="Y90" s="26"/>
      <c r="Z90" s="26"/>
      <c r="AA90" s="26"/>
      <c r="AB90" s="26"/>
      <c r="AC90" s="26"/>
      <c r="AD90" s="26"/>
    </row>
    <row r="91" spans="1:30">
      <c r="A91">
        <f>G3</f>
        <v>1</v>
      </c>
      <c r="B91" s="9">
        <f>PI()*((A91/2)^2)</f>
        <v>0.78539816339744828</v>
      </c>
      <c r="C91" s="9">
        <v>0.15375</v>
      </c>
      <c r="D91" s="10">
        <v>0.95</v>
      </c>
      <c r="E91" s="10">
        <v>0.60599999999999998</v>
      </c>
      <c r="F91" s="9">
        <f>ROUND(E91/B91,2)</f>
        <v>0.77</v>
      </c>
      <c r="G91" s="9">
        <f>ROUND(60/((D3*PI())/F91),1)</f>
        <v>13.4</v>
      </c>
      <c r="H91" s="11">
        <f>ROUND(E91*9.81*D91,3)</f>
        <v>5.6479999999999997</v>
      </c>
      <c r="I91" s="11">
        <v>0.8</v>
      </c>
      <c r="J91" s="11">
        <f>ROUND(H91*I91,3)</f>
        <v>4.5179999999999998</v>
      </c>
      <c r="K91" s="9">
        <f>ROUND((PI()*((A3/2)^2)*D91)-R91,3)</f>
        <v>32.201999999999998</v>
      </c>
      <c r="L91" s="9">
        <f>ROUND(((H91-J91)*1000)/K91,1)</f>
        <v>35.1</v>
      </c>
      <c r="M91" s="9">
        <f>ROUND(J3*J91,2)</f>
        <v>3.54</v>
      </c>
      <c r="N91" s="9">
        <f t="shared" si="10"/>
        <v>0.63</v>
      </c>
      <c r="O91" s="39"/>
      <c r="P91" s="9">
        <v>0.35</v>
      </c>
      <c r="Q91" s="9">
        <f t="shared" si="11"/>
        <v>0.13100000000000001</v>
      </c>
      <c r="R91" s="9">
        <f t="shared" si="12"/>
        <v>0.29899999999999999</v>
      </c>
      <c r="S91" s="9">
        <f t="shared" si="13"/>
        <v>53.1</v>
      </c>
      <c r="T91" s="9">
        <f>ROUND(V3*A91,3)</f>
        <v>0.7</v>
      </c>
      <c r="U91" s="9">
        <f t="shared" si="14"/>
        <v>0.25576923076923075</v>
      </c>
      <c r="V91" s="9">
        <f>((R3*E91)/(POWER(U91,0.6667)*(T91*D91)))^2</f>
        <v>1.150958212659965E-3</v>
      </c>
      <c r="W91" s="41">
        <f>((P3*R3)/(POWER(U91,0.66667)))^2</f>
        <v>2.6776368108143433E-3</v>
      </c>
      <c r="X91" s="26"/>
      <c r="Y91" s="26"/>
      <c r="Z91" s="26"/>
      <c r="AA91" s="26"/>
      <c r="AB91" s="26"/>
      <c r="AC91" s="26"/>
      <c r="AD91" s="26"/>
    </row>
    <row r="92" spans="1:30">
      <c r="A92">
        <f>G3</f>
        <v>1</v>
      </c>
      <c r="B92">
        <f t="shared" ref="B92" si="40">PI()*((A92/2)^2)</f>
        <v>0.78539816339744828</v>
      </c>
      <c r="C92" s="22">
        <v>0.155</v>
      </c>
      <c r="D92" s="23">
        <v>1</v>
      </c>
      <c r="E92" s="23">
        <v>0.63800000000000001</v>
      </c>
      <c r="F92">
        <f t="shared" ref="F92" si="41">ROUND(E92/B92,2)</f>
        <v>0.81</v>
      </c>
      <c r="G92">
        <f>ROUND(60/((D3*PI())/F92),1)</f>
        <v>14.1</v>
      </c>
      <c r="H92" s="5">
        <f t="shared" ref="H92" si="42">ROUND(E92*9.81*D92,3)</f>
        <v>6.2590000000000003</v>
      </c>
      <c r="I92" s="6">
        <v>0.81</v>
      </c>
      <c r="J92" s="5">
        <f t="shared" ref="J92" si="43">ROUND(H92*I92,3)</f>
        <v>5.07</v>
      </c>
      <c r="K92">
        <f>ROUND((PI()*((A3/2)^2)*D92)-R92,3)</f>
        <v>33.881</v>
      </c>
      <c r="L92">
        <f t="shared" ref="L92" si="44">ROUND(((H92-J92)*1000)/K92,1)</f>
        <v>35.1</v>
      </c>
      <c r="M92">
        <f>ROUND(J3*J92,2)</f>
        <v>3.97</v>
      </c>
      <c r="N92">
        <f t="shared" si="10"/>
        <v>0.63</v>
      </c>
      <c r="O92" s="38">
        <v>0.52</v>
      </c>
      <c r="P92" s="2">
        <v>0.34300000000000003</v>
      </c>
      <c r="Q92" s="26">
        <f t="shared" si="11"/>
        <v>0.13500000000000001</v>
      </c>
      <c r="R92" s="26">
        <f t="shared" si="12"/>
        <v>0.33100000000000002</v>
      </c>
      <c r="S92" s="26">
        <f t="shared" si="13"/>
        <v>53.1</v>
      </c>
      <c r="T92" s="26">
        <f>ROUND(V3*A92,3)</f>
        <v>0.7</v>
      </c>
      <c r="U92" s="26">
        <f t="shared" si="14"/>
        <v>0.25925925925925924</v>
      </c>
      <c r="V92" s="26">
        <f>((R3*E92)/(POWER(U92,0.6667)*(T92*D92)))^2</f>
        <v>1.130718537125687E-3</v>
      </c>
      <c r="W92" s="40">
        <f>((P3*R3)/(POWER(U92,0.66667)))^2</f>
        <v>2.6296845769651104E-3</v>
      </c>
      <c r="X92" s="26"/>
      <c r="Y92" s="26"/>
      <c r="Z92" s="26"/>
      <c r="AA92" s="26"/>
      <c r="AB92" s="26"/>
      <c r="AC92" s="26"/>
      <c r="AD92" s="26"/>
    </row>
    <row r="93" spans="1:30">
      <c r="A93">
        <f>G3</f>
        <v>1</v>
      </c>
      <c r="B93" s="9">
        <f>PI()*((A93/2)^2)</f>
        <v>0.78539816339744828</v>
      </c>
      <c r="C93" s="9">
        <v>0.15625</v>
      </c>
      <c r="D93" s="10">
        <v>1.05</v>
      </c>
      <c r="E93" s="10">
        <v>0.67</v>
      </c>
      <c r="F93" s="9">
        <f>ROUND(E93/B93,2)</f>
        <v>0.85</v>
      </c>
      <c r="G93" s="9">
        <f>ROUND(60/((D3*PI())/F93),1)</f>
        <v>14.8</v>
      </c>
      <c r="H93" s="11">
        <f>ROUND(E93*9.81*D93,3)</f>
        <v>6.9009999999999998</v>
      </c>
      <c r="I93" s="11">
        <v>0.81</v>
      </c>
      <c r="J93" s="11">
        <f>ROUND(H93*I93,3)</f>
        <v>5.59</v>
      </c>
      <c r="K93" s="9">
        <f>ROUND((PI()*((A3/2)^2)*D93)-R93,3)</f>
        <v>35.557000000000002</v>
      </c>
      <c r="L93" s="9">
        <f>ROUND(((H93-J93)*1000)/K93,1)</f>
        <v>36.9</v>
      </c>
      <c r="M93" s="9">
        <f>ROUND(J3*J93,2)</f>
        <v>4.38</v>
      </c>
      <c r="N93" s="9">
        <f t="shared" si="10"/>
        <v>0.63</v>
      </c>
      <c r="O93" s="39"/>
      <c r="P93" s="9">
        <v>0.33700000000000002</v>
      </c>
      <c r="Q93" s="9">
        <f t="shared" si="11"/>
        <v>0.13900000000000001</v>
      </c>
      <c r="R93" s="9">
        <f t="shared" si="12"/>
        <v>0.36599999999999999</v>
      </c>
      <c r="S93" s="9">
        <f t="shared" si="13"/>
        <v>53.1</v>
      </c>
      <c r="T93" s="9">
        <f>ROUND(V3*A93,3)</f>
        <v>0.7</v>
      </c>
      <c r="U93" s="9">
        <f t="shared" si="14"/>
        <v>0.26250000000000001</v>
      </c>
      <c r="V93" s="9">
        <f>((R3*E93)/(POWER(U93,0.6667)*(T93*D93)))^2</f>
        <v>1.1124754259497669E-3</v>
      </c>
      <c r="W93" s="41">
        <f>((P3*R3)/(POWER(U93,0.66667)))^2</f>
        <v>2.5864866873393884E-3</v>
      </c>
      <c r="X93" s="26"/>
      <c r="Y93" s="26"/>
      <c r="Z93" s="26"/>
      <c r="AA93" s="26"/>
      <c r="AB93" s="26"/>
      <c r="AC93" s="26"/>
      <c r="AD93" s="26"/>
    </row>
    <row r="94" spans="1:30">
      <c r="A94">
        <f>G3</f>
        <v>1</v>
      </c>
      <c r="B94">
        <f t="shared" ref="B94" si="45">PI()*((A94/2)^2)</f>
        <v>0.78539816339744828</v>
      </c>
      <c r="C94" s="22">
        <v>0.1575</v>
      </c>
      <c r="D94" s="23">
        <v>1.1000000000000001</v>
      </c>
      <c r="E94" s="23">
        <v>0.70199999999999996</v>
      </c>
      <c r="F94">
        <f t="shared" ref="F94" si="46">ROUND(E94/B94,2)</f>
        <v>0.89</v>
      </c>
      <c r="G94">
        <f>ROUND(60/((D3*PI())/F94),1)</f>
        <v>15.5</v>
      </c>
      <c r="H94" s="5">
        <f t="shared" ref="H94" si="47">ROUND(E94*9.81*D94,3)</f>
        <v>7.5750000000000002</v>
      </c>
      <c r="I94" s="6">
        <v>0.81</v>
      </c>
      <c r="J94" s="5">
        <f t="shared" ref="J94" si="48">ROUND(H94*I94,3)</f>
        <v>6.1360000000000001</v>
      </c>
      <c r="K94">
        <f>ROUND((PI()*((A3/2)^2)*D94)-R94,3)</f>
        <v>37.228999999999999</v>
      </c>
      <c r="L94">
        <f t="shared" ref="L94" si="49">ROUND(((H94-J94)*1000)/K94,1)</f>
        <v>38.700000000000003</v>
      </c>
      <c r="M94">
        <f>ROUND(J3*J94,2)</f>
        <v>4.8</v>
      </c>
      <c r="N94">
        <f t="shared" si="10"/>
        <v>0.63</v>
      </c>
      <c r="O94" s="38"/>
      <c r="P94" s="2">
        <v>0.33</v>
      </c>
      <c r="Q94" s="26">
        <f t="shared" si="11"/>
        <v>0.14299999999999999</v>
      </c>
      <c r="R94" s="26">
        <f t="shared" si="12"/>
        <v>0.40400000000000003</v>
      </c>
      <c r="S94" s="26">
        <f t="shared" si="13"/>
        <v>53</v>
      </c>
      <c r="T94" s="26">
        <f>ROUND(V3*A94,3)</f>
        <v>0.7</v>
      </c>
      <c r="U94" s="26">
        <f t="shared" si="14"/>
        <v>0.26551724137931032</v>
      </c>
      <c r="V94" s="26">
        <f>((R3*E94)/(POWER(U94,0.6667)*(T94*D94)))^2</f>
        <v>1.0959482549571875E-3</v>
      </c>
      <c r="W94" s="40">
        <f>((P3*R3)/(POWER(U94,0.66667)))^2</f>
        <v>2.5473717112964199E-3</v>
      </c>
      <c r="X94" s="26"/>
      <c r="Y94" s="26"/>
      <c r="Z94" s="26"/>
      <c r="AA94" s="26"/>
      <c r="AB94" s="26"/>
      <c r="AC94" s="26"/>
      <c r="AD94" s="26"/>
    </row>
    <row r="95" spans="1:30">
      <c r="A95">
        <f>G3</f>
        <v>1</v>
      </c>
      <c r="B95" s="9">
        <f>PI()*((A95/2)^2)</f>
        <v>0.78539816339744828</v>
      </c>
      <c r="C95" s="9">
        <v>0.15875</v>
      </c>
      <c r="D95" s="10">
        <v>1.1499999999999999</v>
      </c>
      <c r="E95" s="10">
        <v>0.73399999999999999</v>
      </c>
      <c r="F95" s="9">
        <f>ROUND(E95/B95,2)</f>
        <v>0.93</v>
      </c>
      <c r="G95" s="9">
        <f>ROUND(60/((D3*PI())/F95),1)</f>
        <v>16.100000000000001</v>
      </c>
      <c r="H95" s="11">
        <f>ROUND(E95*9.81*D95,3)</f>
        <v>8.2810000000000006</v>
      </c>
      <c r="I95" s="11">
        <v>0.81</v>
      </c>
      <c r="J95" s="11">
        <f>ROUND(H95*I95,3)</f>
        <v>6.7080000000000002</v>
      </c>
      <c r="K95" s="9">
        <f>ROUND((PI()*((A3/2)^2)*D95)-R95,3)</f>
        <v>38.899000000000001</v>
      </c>
      <c r="L95" s="9">
        <f>ROUND(((H95-J95)*1000)/K95,1)</f>
        <v>40.4</v>
      </c>
      <c r="M95" s="9">
        <f>ROUND(J3*J95,2)</f>
        <v>5.25</v>
      </c>
      <c r="N95" s="9">
        <f t="shared" si="10"/>
        <v>0.63</v>
      </c>
      <c r="O95" s="39"/>
      <c r="P95" s="9">
        <v>0.32300000000000001</v>
      </c>
      <c r="Q95" s="9">
        <f t="shared" si="11"/>
        <v>0.14599999999999999</v>
      </c>
      <c r="R95" s="9">
        <f t="shared" si="12"/>
        <v>0.44500000000000001</v>
      </c>
      <c r="S95" s="9">
        <f t="shared" si="13"/>
        <v>53</v>
      </c>
      <c r="T95" s="9">
        <f>ROUND(V3*A95,3)</f>
        <v>0.7</v>
      </c>
      <c r="U95" s="9">
        <f t="shared" si="14"/>
        <v>0.26833333333333331</v>
      </c>
      <c r="V95" s="9">
        <f>((R3*E95)/(POWER(U95,0.6667)*(T95*D95)))^2</f>
        <v>1.0809065072203607E-3</v>
      </c>
      <c r="W95" s="41">
        <f>((P3*R3)/(POWER(U95,0.66667)))^2</f>
        <v>2.5117886476519421E-3</v>
      </c>
      <c r="X95" s="26"/>
      <c r="Y95" s="26"/>
      <c r="Z95" s="26"/>
      <c r="AA95" s="26"/>
      <c r="AB95" s="26"/>
      <c r="AC95" s="26"/>
      <c r="AD95" s="26"/>
    </row>
    <row r="96" spans="1:30">
      <c r="A96">
        <f>G3</f>
        <v>1</v>
      </c>
      <c r="B96">
        <f t="shared" ref="B96" si="50">PI()*((A96/2)^2)</f>
        <v>0.78539816339744828</v>
      </c>
      <c r="C96" s="22">
        <v>0.16</v>
      </c>
      <c r="D96" s="23">
        <v>1.2</v>
      </c>
      <c r="E96" s="23">
        <v>0.76600000000000001</v>
      </c>
      <c r="F96">
        <f t="shared" ref="F96" si="51">ROUND(E96/B96,2)</f>
        <v>0.98</v>
      </c>
      <c r="G96">
        <f>ROUND(60/((D3*PI())/F96),1)</f>
        <v>17</v>
      </c>
      <c r="H96" s="5">
        <f t="shared" ref="H96" si="52">ROUND(E96*9.81*D96,3)</f>
        <v>9.0169999999999995</v>
      </c>
      <c r="I96" s="6">
        <v>0.81</v>
      </c>
      <c r="J96" s="5">
        <f t="shared" ref="J96" si="53">ROUND(H96*I96,3)</f>
        <v>7.3040000000000003</v>
      </c>
      <c r="K96">
        <f>ROUND((PI()*((A3/2)^2)*D96)-R96,3)</f>
        <v>40.566000000000003</v>
      </c>
      <c r="L96">
        <f t="shared" ref="L96" si="54">ROUND(((H96-J96)*1000)/K96,1)</f>
        <v>42.2</v>
      </c>
      <c r="M96">
        <f>ROUND(J3*J96,2)</f>
        <v>5.72</v>
      </c>
      <c r="N96">
        <f t="shared" si="10"/>
        <v>0.63</v>
      </c>
      <c r="O96" s="38">
        <v>0.53</v>
      </c>
      <c r="P96" s="2">
        <v>0.317</v>
      </c>
      <c r="Q96" s="26">
        <f t="shared" si="11"/>
        <v>0.14899999999999999</v>
      </c>
      <c r="R96" s="26">
        <f t="shared" si="12"/>
        <v>0.48799999999999999</v>
      </c>
      <c r="S96" s="26">
        <f t="shared" si="13"/>
        <v>53</v>
      </c>
      <c r="T96" s="26">
        <f>ROUND(V3*A96,3)</f>
        <v>0.7</v>
      </c>
      <c r="U96" s="26">
        <f t="shared" si="14"/>
        <v>0.2709677419354839</v>
      </c>
      <c r="V96" s="26">
        <f>((R3*E96)/(POWER(U96,0.6667)*(T96*D96)))^2</f>
        <v>1.0671590893846659E-3</v>
      </c>
      <c r="W96" s="40">
        <f>((P3*R3)/(POWER(U96,0.66667)))^2</f>
        <v>2.4792811370331724E-3</v>
      </c>
      <c r="X96" s="26"/>
      <c r="Y96" s="26"/>
      <c r="Z96" s="26"/>
      <c r="AA96" s="26"/>
      <c r="AB96" s="26"/>
      <c r="AC96" s="26"/>
      <c r="AD96" s="26"/>
    </row>
    <row r="97" spans="1:30">
      <c r="A97">
        <f>G3</f>
        <v>1</v>
      </c>
      <c r="B97" s="9">
        <f>PI()*((A97/2)^2)</f>
        <v>0.78539816339744828</v>
      </c>
      <c r="C97" s="9">
        <v>0.16125</v>
      </c>
      <c r="D97" s="10">
        <v>1.25</v>
      </c>
      <c r="E97" s="10">
        <v>0.79800000000000004</v>
      </c>
      <c r="F97" s="9">
        <f>ROUND(E97/B97,2)</f>
        <v>1.02</v>
      </c>
      <c r="G97" s="9">
        <f>ROUND(60/((D3*PI())/F97),1)</f>
        <v>17.7</v>
      </c>
      <c r="H97" s="11">
        <f>ROUND(E97*9.81*D97,3)</f>
        <v>9.7850000000000001</v>
      </c>
      <c r="I97" s="11">
        <v>0.81</v>
      </c>
      <c r="J97" s="11">
        <f>ROUND(H97*I97,3)</f>
        <v>7.9260000000000002</v>
      </c>
      <c r="K97" s="9">
        <f>ROUND((PI()*((A3/2)^2)*D97)-R97,3)</f>
        <v>42.23</v>
      </c>
      <c r="L97" s="9">
        <f>ROUND(((H97-J97)*1000)/K97,1)</f>
        <v>44</v>
      </c>
      <c r="M97" s="9">
        <f>ROUND(J3*J97,2)</f>
        <v>6.21</v>
      </c>
      <c r="N97" s="9">
        <f t="shared" si="10"/>
        <v>0.63</v>
      </c>
      <c r="O97" s="39"/>
      <c r="P97" s="9">
        <v>0.31</v>
      </c>
      <c r="Q97" s="9">
        <f t="shared" si="11"/>
        <v>0.152</v>
      </c>
      <c r="R97" s="9">
        <f t="shared" si="12"/>
        <v>0.53500000000000003</v>
      </c>
      <c r="S97" s="9">
        <f t="shared" si="13"/>
        <v>52.9</v>
      </c>
      <c r="T97" s="9">
        <f>ROUND(V3*A97,3)</f>
        <v>0.7</v>
      </c>
      <c r="U97" s="9">
        <f t="shared" si="14"/>
        <v>0.2734375</v>
      </c>
      <c r="V97" s="9">
        <f>((R3*E97)/(POWER(U97,0.6667)*(T97*D97)))^2</f>
        <v>1.0545462652941857E-3</v>
      </c>
      <c r="W97" s="41">
        <f>((P3*R3)/(POWER(U97,0.66667)))^2</f>
        <v>2.4494680175754274E-3</v>
      </c>
      <c r="X97" s="26"/>
      <c r="Y97" s="26"/>
      <c r="Z97" s="26"/>
      <c r="AA97" s="26"/>
      <c r="AB97" s="26"/>
      <c r="AC97" s="26"/>
      <c r="AD97" s="26"/>
    </row>
    <row r="98" spans="1:30">
      <c r="A98">
        <f>G3</f>
        <v>1</v>
      </c>
      <c r="B98">
        <f t="shared" ref="B98" si="55">PI()*((A98/2)^2)</f>
        <v>0.78539816339744828</v>
      </c>
      <c r="C98" s="22">
        <v>0.16250000000000001</v>
      </c>
      <c r="D98" s="23">
        <v>1.3</v>
      </c>
      <c r="E98" s="23">
        <v>0.83</v>
      </c>
      <c r="F98">
        <f t="shared" ref="F98" si="56">ROUND(E98/B98,2)</f>
        <v>1.06</v>
      </c>
      <c r="G98">
        <f>ROUND(60/((D3*PI())/F98),1)</f>
        <v>18.399999999999999</v>
      </c>
      <c r="H98" s="5">
        <f t="shared" ref="H98" si="57">ROUND(E98*9.81*D98,3)</f>
        <v>10.585000000000001</v>
      </c>
      <c r="I98" s="6">
        <v>0.81</v>
      </c>
      <c r="J98" s="5">
        <f t="shared" ref="J98" si="58">ROUND(H98*I98,3)</f>
        <v>8.5739999999999998</v>
      </c>
      <c r="K98">
        <f>ROUND((PI()*((A3/2)^2)*D98)-R98,3)</f>
        <v>43.89</v>
      </c>
      <c r="L98">
        <f t="shared" ref="L98" si="59">ROUND(((H98-J98)*1000)/K98,1)</f>
        <v>45.8</v>
      </c>
      <c r="M98">
        <f>ROUND(J3*J98,2)</f>
        <v>6.71</v>
      </c>
      <c r="N98">
        <f t="shared" si="10"/>
        <v>0.63</v>
      </c>
      <c r="O98" s="38"/>
      <c r="P98" s="2">
        <v>0.30299999999999999</v>
      </c>
      <c r="Q98" s="26">
        <f t="shared" si="11"/>
        <v>0.155</v>
      </c>
      <c r="R98" s="26">
        <f t="shared" si="12"/>
        <v>0.58599999999999997</v>
      </c>
      <c r="S98" s="26">
        <f t="shared" si="13"/>
        <v>52.9</v>
      </c>
      <c r="T98" s="26">
        <f>ROUND(V3*A98,3)</f>
        <v>0.7</v>
      </c>
      <c r="U98" s="26">
        <f t="shared" si="14"/>
        <v>0.27575757575757576</v>
      </c>
      <c r="V98" s="26">
        <f>((R3*E98)/(POWER(U98,0.6667)*(T98*D98)))^2</f>
        <v>1.042933489208929E-3</v>
      </c>
      <c r="W98" s="40">
        <f>((P3*R3)/(POWER(U98,0.66667)))^2</f>
        <v>2.4220284776941751E-3</v>
      </c>
      <c r="X98" s="26"/>
      <c r="Y98" s="26"/>
      <c r="Z98" s="26"/>
      <c r="AA98" s="26"/>
      <c r="AB98" s="26"/>
      <c r="AC98" s="26"/>
      <c r="AD98" s="26"/>
    </row>
    <row r="99" spans="1:30">
      <c r="A99">
        <f>G3</f>
        <v>1</v>
      </c>
      <c r="B99" s="9">
        <f>PI()*((A99/2)^2)</f>
        <v>0.78539816339744828</v>
      </c>
      <c r="C99" s="9">
        <v>0.16375000000000001</v>
      </c>
      <c r="D99" s="10">
        <v>1.35</v>
      </c>
      <c r="E99" s="10">
        <v>0.86199999999999999</v>
      </c>
      <c r="F99" s="9">
        <f>ROUND(E99/B99,2)</f>
        <v>1.1000000000000001</v>
      </c>
      <c r="G99" s="9">
        <f>ROUND(60/((D3*PI())/F99),1)</f>
        <v>19.100000000000001</v>
      </c>
      <c r="H99" s="11">
        <f>ROUND(E99*9.81*D99,3)</f>
        <v>11.416</v>
      </c>
      <c r="I99" s="11">
        <v>0.81</v>
      </c>
      <c r="J99" s="11">
        <f>ROUND(H99*I99,3)</f>
        <v>9.2469999999999999</v>
      </c>
      <c r="K99" s="9">
        <f>ROUND((PI()*((A3/2)^2)*D99)-R99,3)</f>
        <v>45.545999999999999</v>
      </c>
      <c r="L99" s="9">
        <f>ROUND(((H99-J99)*1000)/K99,1)</f>
        <v>47.6</v>
      </c>
      <c r="M99" s="9">
        <f>ROUND(J3*J99,2)</f>
        <v>7.24</v>
      </c>
      <c r="N99" s="9">
        <f t="shared" si="10"/>
        <v>0.63</v>
      </c>
      <c r="O99" s="39"/>
      <c r="P99" s="9">
        <v>0.29699999999999999</v>
      </c>
      <c r="Q99" s="9">
        <f t="shared" si="11"/>
        <v>0.157</v>
      </c>
      <c r="R99" s="9">
        <f t="shared" si="12"/>
        <v>0.64</v>
      </c>
      <c r="S99" s="9">
        <f t="shared" si="13"/>
        <v>52.8</v>
      </c>
      <c r="T99" s="9">
        <f>ROUND(V3*A99,3)</f>
        <v>0.7</v>
      </c>
      <c r="U99" s="9">
        <f t="shared" si="14"/>
        <v>0.27794117647058819</v>
      </c>
      <c r="V99" s="9">
        <f>((R3*E99)/(POWER(U99,0.6667)*(T99*D99)))^2</f>
        <v>1.0322066370975283E-3</v>
      </c>
      <c r="W99" s="41">
        <f>((P3*R3)/(POWER(U99,0.66667)))^2</f>
        <v>2.3966905876648854E-3</v>
      </c>
      <c r="X99" s="26"/>
      <c r="Y99" s="26"/>
      <c r="Z99" s="26"/>
      <c r="AA99" s="26"/>
      <c r="AB99" s="26"/>
      <c r="AC99" s="26"/>
      <c r="AD99" s="26"/>
    </row>
    <row r="100" spans="1:30">
      <c r="A100">
        <f>G3</f>
        <v>1</v>
      </c>
      <c r="B100">
        <f t="shared" ref="B100" si="60">PI()*((A100/2)^2)</f>
        <v>0.78539816339744828</v>
      </c>
      <c r="C100" s="22">
        <v>0.16500000000000001</v>
      </c>
      <c r="D100" s="23">
        <v>1.4</v>
      </c>
      <c r="E100" s="23">
        <v>0.89400000000000002</v>
      </c>
      <c r="F100">
        <f t="shared" ref="F100" si="61">ROUND(E100/B100,2)</f>
        <v>1.1399999999999999</v>
      </c>
      <c r="G100">
        <f>ROUND(60/((D3*PI())/F100),1)</f>
        <v>19.8</v>
      </c>
      <c r="H100" s="5">
        <f t="shared" ref="H100" si="62">ROUND(E100*9.81*D100,3)</f>
        <v>12.278</v>
      </c>
      <c r="I100" s="6">
        <v>0.81</v>
      </c>
      <c r="J100" s="5">
        <f t="shared" ref="J100" si="63">ROUND(H100*I100,3)</f>
        <v>9.9450000000000003</v>
      </c>
      <c r="K100">
        <f>ROUND((PI()*((A3/2)^2)*D100)-R100,3)</f>
        <v>47.198999999999998</v>
      </c>
      <c r="L100">
        <f t="shared" ref="L100" si="64">ROUND(((H100-J100)*1000)/K100,1)</f>
        <v>49.4</v>
      </c>
      <c r="M100">
        <f>ROUND(J3*J100,2)</f>
        <v>7.79</v>
      </c>
      <c r="N100">
        <f t="shared" si="10"/>
        <v>0.63</v>
      </c>
      <c r="O100" s="38">
        <v>0.6</v>
      </c>
      <c r="P100" s="2">
        <v>0.28999999999999998</v>
      </c>
      <c r="Q100" s="26">
        <f t="shared" si="11"/>
        <v>0.159</v>
      </c>
      <c r="R100" s="26">
        <f t="shared" si="12"/>
        <v>0.69799999999999995</v>
      </c>
      <c r="S100" s="26">
        <f t="shared" si="13"/>
        <v>52.8</v>
      </c>
      <c r="T100" s="26">
        <f>ROUND(V3*A100,3)</f>
        <v>0.7</v>
      </c>
      <c r="U100" s="26">
        <f t="shared" si="14"/>
        <v>0.27999999999999997</v>
      </c>
      <c r="V100" s="26">
        <f>((R3*E100)/(POWER(U100,0.6667)*(T100*D100)))^2</f>
        <v>1.0222682801466758E-3</v>
      </c>
      <c r="W100" s="40">
        <f>((P3*R3)/(POWER(U100,0.66667)))^2</f>
        <v>2.3732223468529178E-3</v>
      </c>
    </row>
    <row r="101" spans="1:30">
      <c r="A101">
        <f>G3</f>
        <v>1</v>
      </c>
      <c r="B101" s="9">
        <f>PI()*((A101/2)^2)</f>
        <v>0.78539816339744828</v>
      </c>
      <c r="C101" s="9">
        <v>0.16625000000000001</v>
      </c>
      <c r="D101" s="10">
        <v>1.45</v>
      </c>
      <c r="E101" s="10">
        <v>0.92600000000000005</v>
      </c>
      <c r="F101" s="9">
        <f>ROUND(E101/B101,2)</f>
        <v>1.18</v>
      </c>
      <c r="G101" s="9">
        <f>ROUND(60/((D3*PI())/F101),1)</f>
        <v>20.5</v>
      </c>
      <c r="H101" s="11">
        <f>ROUND(E101*9.81*D101,3)</f>
        <v>13.172000000000001</v>
      </c>
      <c r="I101" s="11">
        <v>0.81</v>
      </c>
      <c r="J101" s="11">
        <f>ROUND(H101*I101,3)</f>
        <v>10.669</v>
      </c>
      <c r="K101" s="9">
        <f>ROUND((PI()*((A3/2)^2)*D101)-R101,3)</f>
        <v>48.847000000000001</v>
      </c>
      <c r="L101" s="9">
        <f>ROUND(((H101-J101)*1000)/K101,1)</f>
        <v>51.2</v>
      </c>
      <c r="M101" s="9">
        <f>ROUND(J3*J101,2)</f>
        <v>8.35</v>
      </c>
      <c r="N101" s="9">
        <f t="shared" si="10"/>
        <v>0.63</v>
      </c>
      <c r="O101" s="39"/>
      <c r="P101" s="9">
        <v>0.28299999999999997</v>
      </c>
      <c r="Q101" s="9">
        <f t="shared" si="11"/>
        <v>0.161</v>
      </c>
      <c r="R101" s="9">
        <f t="shared" si="12"/>
        <v>0.76</v>
      </c>
      <c r="S101" s="9">
        <f t="shared" si="13"/>
        <v>52.8</v>
      </c>
      <c r="T101" s="9">
        <f>ROUND(V3*A101,3)</f>
        <v>0.7</v>
      </c>
      <c r="U101" s="9">
        <f t="shared" si="14"/>
        <v>0.28194444444444444</v>
      </c>
      <c r="V101" s="9">
        <f>((R3*E101)/(POWER(U101,0.6667)*(T101*D101)))^2</f>
        <v>1.013034744405268E-3</v>
      </c>
      <c r="W101" s="41">
        <f>((P3*R3)/(POWER(U101,0.66667)))^2</f>
        <v>2.3514246262987151E-3</v>
      </c>
    </row>
    <row r="102" spans="1:30">
      <c r="A102">
        <f>G3</f>
        <v>1</v>
      </c>
      <c r="B102">
        <f t="shared" ref="B102" si="65">PI()*((A102/2)^2)</f>
        <v>0.78539816339744828</v>
      </c>
      <c r="C102" s="22">
        <v>0.16750000000000001</v>
      </c>
      <c r="D102" s="23">
        <v>1.5</v>
      </c>
      <c r="E102" s="23">
        <v>0.95799999999999996</v>
      </c>
      <c r="F102">
        <f t="shared" ref="F102" si="66">ROUND(E102/B102,2)</f>
        <v>1.22</v>
      </c>
      <c r="G102">
        <f>ROUND(60/((D3*PI())/F102),1)</f>
        <v>21.2</v>
      </c>
      <c r="H102" s="5">
        <f t="shared" ref="H102" si="67">ROUND(E102*9.81*D102,3)</f>
        <v>14.097</v>
      </c>
      <c r="I102" s="6">
        <v>0.8</v>
      </c>
      <c r="J102" s="5">
        <f t="shared" ref="J102" si="68">ROUND(H102*I102,3)</f>
        <v>11.278</v>
      </c>
      <c r="K102">
        <f>ROUND((PI()*((A3/2)^2)*D102)-R102,3)</f>
        <v>50.491999999999997</v>
      </c>
      <c r="L102">
        <f t="shared" ref="L102" si="69">ROUND(((H102-J102)*1000)/K102,1)</f>
        <v>55.8</v>
      </c>
      <c r="M102">
        <f>ROUND(J3*J102,2)</f>
        <v>8.83</v>
      </c>
      <c r="N102">
        <f t="shared" si="10"/>
        <v>0.63</v>
      </c>
      <c r="O102" s="38">
        <v>0.6</v>
      </c>
      <c r="P102" s="2">
        <v>0.27700000000000002</v>
      </c>
      <c r="Q102" s="26">
        <f t="shared" si="11"/>
        <v>0.16300000000000001</v>
      </c>
      <c r="R102" s="26">
        <f t="shared" si="12"/>
        <v>0.82599999999999996</v>
      </c>
      <c r="S102" s="26">
        <f t="shared" si="13"/>
        <v>52.7</v>
      </c>
      <c r="T102" s="26">
        <f>ROUND(V3*A102,3)</f>
        <v>0.7</v>
      </c>
      <c r="U102" s="26">
        <f t="shared" si="14"/>
        <v>0.28378378378378372</v>
      </c>
      <c r="V102" s="26">
        <f>((R3*E102)/(POWER(U102,0.6667)*(T102*D102)))^2</f>
        <v>1.0044337698793546E-3</v>
      </c>
      <c r="W102" s="40">
        <f>((P3*R3)/(POWER(U102,0.66667)))^2</f>
        <v>2.3311255550332579E-3</v>
      </c>
    </row>
    <row r="103" spans="1:30">
      <c r="A103">
        <f>G3</f>
        <v>1</v>
      </c>
      <c r="B103" s="9">
        <f>PI()*((A103/2)^2)</f>
        <v>0.78539816339744828</v>
      </c>
      <c r="C103" s="9">
        <v>0.16875000000000001</v>
      </c>
      <c r="D103" s="10">
        <v>1.55</v>
      </c>
      <c r="E103" s="10">
        <v>0.98899999999999999</v>
      </c>
      <c r="F103" s="9">
        <f>ROUND(E103/B103,2)</f>
        <v>1.26</v>
      </c>
      <c r="G103" s="9">
        <f>ROUND(60/((D3*PI())/F103),1)</f>
        <v>21.9</v>
      </c>
      <c r="H103" s="11">
        <f>ROUND(E103*9.81*D103,3)</f>
        <v>15.038</v>
      </c>
      <c r="I103" s="11">
        <v>0.79</v>
      </c>
      <c r="J103" s="11">
        <f>ROUND(H103*I103,3)</f>
        <v>11.88</v>
      </c>
      <c r="K103" s="9">
        <f>ROUND((PI()*((A3/2)^2)*D103)-R103,3)</f>
        <v>52.134</v>
      </c>
      <c r="L103" s="9">
        <f>ROUND(((H103-J103)*1000)/K103,1)</f>
        <v>60.6</v>
      </c>
      <c r="M103" s="9">
        <f>ROUND(J3*J103,2)</f>
        <v>9.3000000000000007</v>
      </c>
      <c r="N103" s="9">
        <f t="shared" si="10"/>
        <v>0.62</v>
      </c>
      <c r="O103" s="39"/>
      <c r="P103" s="9">
        <v>0.27</v>
      </c>
      <c r="Q103" s="9">
        <f t="shared" si="11"/>
        <v>0.16400000000000001</v>
      </c>
      <c r="R103" s="9">
        <f t="shared" si="12"/>
        <v>0.89500000000000002</v>
      </c>
      <c r="S103" s="9">
        <f t="shared" si="13"/>
        <v>52.7</v>
      </c>
      <c r="T103" s="9">
        <f>ROUND(V3*A103,3)</f>
        <v>0.7</v>
      </c>
      <c r="U103" s="9">
        <f t="shared" si="14"/>
        <v>0.28552631578947368</v>
      </c>
      <c r="V103" s="9">
        <f>((R3*E103)/(POWER(U103,0.6667)*(T103*D103)))^2</f>
        <v>9.9439071337102799E-4</v>
      </c>
      <c r="W103" s="41">
        <f>((P3*R3)/(POWER(U103,0.66667)))^2</f>
        <v>2.3121760173127129E-3</v>
      </c>
    </row>
    <row r="104" spans="1:30">
      <c r="A104">
        <f>G3</f>
        <v>1</v>
      </c>
      <c r="B104">
        <f t="shared" ref="B104" si="70">PI()*((A104/2)^2)</f>
        <v>0.78539816339744828</v>
      </c>
      <c r="C104" s="22">
        <v>0.17</v>
      </c>
      <c r="D104" s="24">
        <v>1.6</v>
      </c>
      <c r="E104" s="24">
        <v>1.0209999999999999</v>
      </c>
      <c r="F104">
        <f t="shared" ref="F104" si="71">ROUND(E104/B104,2)</f>
        <v>1.3</v>
      </c>
      <c r="G104">
        <f>ROUND(60/((D3*PI())/F104),1)</f>
        <v>22.6</v>
      </c>
      <c r="H104" s="5">
        <f t="shared" ref="H104" si="72">ROUND(E104*9.81*D104,3)</f>
        <v>16.026</v>
      </c>
      <c r="I104" s="6">
        <v>0.77</v>
      </c>
      <c r="J104" s="5">
        <f t="shared" ref="J104" si="73">ROUND(H104*I104,3)</f>
        <v>12.34</v>
      </c>
      <c r="K104">
        <f>ROUND((PI()*((A3/2)^2)*D104)-R104,3)</f>
        <v>53.77</v>
      </c>
      <c r="L104">
        <f t="shared" ref="L104" si="74">ROUND(((H104-J104)*1000)/K104,1)</f>
        <v>68.599999999999994</v>
      </c>
      <c r="M104">
        <f>ROUND(J3*J104,2)</f>
        <v>9.66</v>
      </c>
      <c r="N104">
        <f t="shared" si="10"/>
        <v>0.6</v>
      </c>
      <c r="O104" s="38">
        <v>0.56999999999999995</v>
      </c>
      <c r="P104" s="2">
        <v>0.26300000000000001</v>
      </c>
      <c r="Q104" s="26">
        <f t="shared" si="11"/>
        <v>0.16500000000000001</v>
      </c>
      <c r="R104" s="26">
        <f t="shared" si="12"/>
        <v>0.96899999999999997</v>
      </c>
      <c r="S104" s="26">
        <f t="shared" si="13"/>
        <v>52.7</v>
      </c>
      <c r="T104" s="26">
        <f>ROUND(V3*A104,3)</f>
        <v>0.7</v>
      </c>
      <c r="U104" s="26">
        <f t="shared" si="14"/>
        <v>0.2871794871794871</v>
      </c>
      <c r="V104" s="26">
        <f>((R3*E104)/(POWER(U104,0.6667)*(T104*D104)))^2</f>
        <v>9.8695236604681778E-4</v>
      </c>
      <c r="W104" s="40">
        <f>((P3*R3)/(POWER(U104,0.66667)))^2</f>
        <v>2.294446012760268E-3</v>
      </c>
    </row>
    <row r="105" spans="1:30">
      <c r="A105">
        <f>G3</f>
        <v>1</v>
      </c>
      <c r="B105" s="9">
        <f>PI()*((A105/2)^2)</f>
        <v>0.78539816339744828</v>
      </c>
      <c r="C105" s="9">
        <v>0.17125000000000001</v>
      </c>
      <c r="D105" s="11">
        <v>1.65</v>
      </c>
      <c r="E105" s="11">
        <v>1.0529999999999999</v>
      </c>
      <c r="F105" s="9">
        <f>ROUND(E105/B105,2)</f>
        <v>1.34</v>
      </c>
      <c r="G105" s="9">
        <f>ROUND(60/((D3*PI())/F105),1)</f>
        <v>23.3</v>
      </c>
      <c r="H105" s="11">
        <f>ROUND(E105*9.81*D105,3)</f>
        <v>17.044</v>
      </c>
      <c r="I105" s="11">
        <v>0.75</v>
      </c>
      <c r="J105" s="11">
        <f>ROUND(H105*I105,3)</f>
        <v>12.782999999999999</v>
      </c>
      <c r="K105" s="9">
        <f>ROUND((PI()*((A3/2)^2)*D105)-R105,3)</f>
        <v>55.401000000000003</v>
      </c>
      <c r="L105" s="9">
        <f>ROUND(((H105-J105)*1000)/K105,1)</f>
        <v>76.900000000000006</v>
      </c>
      <c r="M105" s="9">
        <f>ROUND(J3*J105,2)</f>
        <v>10.01</v>
      </c>
      <c r="N105" s="9">
        <f t="shared" si="10"/>
        <v>0.59</v>
      </c>
      <c r="O105" s="39"/>
      <c r="P105" s="9">
        <v>0.25700000000000001</v>
      </c>
      <c r="Q105" s="9">
        <f t="shared" si="11"/>
        <v>0.16700000000000001</v>
      </c>
      <c r="R105" s="9">
        <f t="shared" si="12"/>
        <v>1.0489999999999999</v>
      </c>
      <c r="S105" s="9">
        <f t="shared" si="13"/>
        <v>52.6</v>
      </c>
      <c r="T105" s="9">
        <f>ROUND(V3*A105,3)</f>
        <v>0.7</v>
      </c>
      <c r="U105" s="9">
        <f t="shared" si="14"/>
        <v>0.28874999999999995</v>
      </c>
      <c r="V105" s="9">
        <f>((R3*E105)/(POWER(U105,0.6667)*(T105*D105)))^2</f>
        <v>9.7997560943497396E-4</v>
      </c>
      <c r="W105" s="41">
        <f>((P3*R3)/(POWER(U105,0.66667)))^2</f>
        <v>2.2778216926655284E-3</v>
      </c>
    </row>
    <row r="106" spans="1:30">
      <c r="A106">
        <f>G3</f>
        <v>1</v>
      </c>
      <c r="B106">
        <f t="shared" ref="B106" si="75">PI()*((A106/2)^2)</f>
        <v>0.78539816339744828</v>
      </c>
      <c r="C106" s="22">
        <v>0.17249999999999999</v>
      </c>
      <c r="D106" s="23">
        <v>1.7</v>
      </c>
      <c r="E106" s="23">
        <v>1.085</v>
      </c>
      <c r="F106">
        <f t="shared" ref="F106" si="76">ROUND(E106/B106,2)</f>
        <v>1.38</v>
      </c>
      <c r="G106">
        <f>ROUND(60/((D3*PI())/F106),1)</f>
        <v>24</v>
      </c>
      <c r="H106" s="7">
        <f t="shared" ref="H106" si="77">ROUND(E106*9.81*D106,3)</f>
        <v>18.094999999999999</v>
      </c>
      <c r="I106" s="6">
        <v>0.73</v>
      </c>
      <c r="J106" s="7">
        <f t="shared" ref="J106" si="78">ROUND(H106*I106,3)</f>
        <v>13.209</v>
      </c>
      <c r="K106">
        <f>ROUND((PI()*((A3/2)^2)*D106)-R106,3)</f>
        <v>57.033000000000001</v>
      </c>
      <c r="L106">
        <f t="shared" ref="L106" si="79">ROUND(((H106-J106)*1000)/K106,1)</f>
        <v>85.7</v>
      </c>
      <c r="M106">
        <f>ROUND(J3*J106,2)</f>
        <v>10.34</v>
      </c>
      <c r="N106">
        <f t="shared" si="10"/>
        <v>0.56999999999999995</v>
      </c>
      <c r="O106" s="38"/>
      <c r="P106" s="2">
        <v>0.24299999999999999</v>
      </c>
      <c r="Q106" s="26">
        <f t="shared" si="11"/>
        <v>0.16200000000000001</v>
      </c>
      <c r="R106" s="26">
        <f t="shared" si="12"/>
        <v>1.127</v>
      </c>
      <c r="S106" s="26">
        <f t="shared" si="13"/>
        <v>52.6</v>
      </c>
      <c r="T106" s="26">
        <f>ROUND(V3*A106,3)</f>
        <v>0.7</v>
      </c>
      <c r="U106" s="26">
        <f t="shared" si="14"/>
        <v>0.29024390243902443</v>
      </c>
      <c r="V106" s="26">
        <f>((R3*E106)/(POWER(U106,0.6667)*(T106*D106)))^2</f>
        <v>9.7341884089408492E-4</v>
      </c>
      <c r="W106" s="40">
        <f>((P3*R3)/(POWER(U106,0.66667)))^2</f>
        <v>2.2622029304540038E-3</v>
      </c>
    </row>
    <row r="107" spans="1:30">
      <c r="A107">
        <f>G3</f>
        <v>1</v>
      </c>
      <c r="B107" s="9">
        <f>PI()*((A107/2)^2)</f>
        <v>0.78539816339744828</v>
      </c>
      <c r="C107" s="9">
        <v>0.17374999999999999</v>
      </c>
      <c r="D107" s="10">
        <v>1.75</v>
      </c>
      <c r="E107" s="10">
        <v>1.117</v>
      </c>
      <c r="F107" s="9">
        <f>ROUND(E107/B107,2)</f>
        <v>1.42</v>
      </c>
      <c r="G107" s="9">
        <f>ROUND(60/((D3*PI())/F107),1)</f>
        <v>24.7</v>
      </c>
      <c r="H107" s="11">
        <f>ROUND(E107*9.81*D107,3)</f>
        <v>19.175999999999998</v>
      </c>
      <c r="I107" s="11">
        <v>0.71</v>
      </c>
      <c r="J107" s="11">
        <f>ROUND(H107*I107,3)</f>
        <v>13.615</v>
      </c>
      <c r="K107" s="9">
        <f>ROUND((PI()*((A3/2)^2)*D107)-R107,3)</f>
        <v>58.655999999999999</v>
      </c>
      <c r="L107" s="9">
        <f>ROUND(((H107-J107)*1000)/K107,1)</f>
        <v>94.8</v>
      </c>
      <c r="M107" s="9">
        <f>ROUND(J3*J107,2)</f>
        <v>10.66</v>
      </c>
      <c r="N107" s="9">
        <f t="shared" si="10"/>
        <v>0.56000000000000005</v>
      </c>
      <c r="O107" s="39"/>
      <c r="P107" s="9">
        <v>0.23699999999999999</v>
      </c>
      <c r="Q107" s="9">
        <f t="shared" si="11"/>
        <v>0.16300000000000001</v>
      </c>
      <c r="R107" s="9">
        <f t="shared" si="12"/>
        <v>1.2150000000000001</v>
      </c>
      <c r="S107" s="9">
        <f t="shared" si="13"/>
        <v>52.5</v>
      </c>
      <c r="T107" s="9">
        <f>ROUND(V3*A107,3)</f>
        <v>0.7</v>
      </c>
      <c r="U107" s="9">
        <f t="shared" si="14"/>
        <v>0.29166666666666663</v>
      </c>
      <c r="V107" s="9">
        <f>((R3*E107)/(POWER(U107,0.6667)*(T107*D107)))^2</f>
        <v>9.6724530443837331E-4</v>
      </c>
      <c r="W107" s="41">
        <f>((P3*R3)/(POWER(U107,0.66667)))^2</f>
        <v>2.2475013173917585E-3</v>
      </c>
    </row>
    <row r="108" spans="1:30">
      <c r="A108">
        <f>G3</f>
        <v>1</v>
      </c>
      <c r="B108">
        <f t="shared" ref="B108" si="80">PI()*((A108/2)^2)</f>
        <v>0.78539816339744828</v>
      </c>
      <c r="C108" s="22">
        <v>0.17499999999999999</v>
      </c>
      <c r="D108" s="23">
        <v>1.8</v>
      </c>
      <c r="E108" s="23">
        <v>1.149</v>
      </c>
      <c r="F108">
        <f t="shared" ref="F108" si="81">ROUND(E108/B108,2)</f>
        <v>1.46</v>
      </c>
      <c r="G108">
        <f>ROUND(60/((D3*PI())/F108),1)</f>
        <v>25.3</v>
      </c>
      <c r="H108" s="7">
        <f t="shared" ref="H108" si="82">ROUND(E108*9.81*D108,3)</f>
        <v>20.289000000000001</v>
      </c>
      <c r="I108" s="6">
        <v>0.69</v>
      </c>
      <c r="J108" s="7">
        <f t="shared" ref="J108" si="83">ROUND(H108*I108,3)</f>
        <v>13.999000000000001</v>
      </c>
      <c r="K108">
        <f>ROUND((PI()*((A3/2)^2)*D108)-R108,3)</f>
        <v>60.273000000000003</v>
      </c>
      <c r="L108">
        <f t="shared" ref="L108" si="84">ROUND(((H108-J108)*1000)/K108,1)</f>
        <v>104.4</v>
      </c>
      <c r="M108">
        <f>ROUND(J3*J108,2)</f>
        <v>10.96</v>
      </c>
      <c r="N108">
        <f t="shared" si="10"/>
        <v>0.54</v>
      </c>
      <c r="O108" s="38">
        <v>0.57999999999999996</v>
      </c>
      <c r="P108" s="2">
        <v>0.23</v>
      </c>
      <c r="Q108" s="26">
        <f t="shared" si="11"/>
        <v>0.16300000000000001</v>
      </c>
      <c r="R108" s="26">
        <f t="shared" si="12"/>
        <v>1.3080000000000001</v>
      </c>
      <c r="S108" s="26">
        <f t="shared" si="13"/>
        <v>52.5</v>
      </c>
      <c r="T108" s="26">
        <f>ROUND(V3*A108,3)</f>
        <v>0.7</v>
      </c>
      <c r="U108" s="26">
        <f t="shared" si="14"/>
        <v>0.2930232558139535</v>
      </c>
      <c r="V108" s="26">
        <f>((R3*E108)/(POWER(U108,0.6667)*(T108*D108)))^2</f>
        <v>9.6142240577074423E-4</v>
      </c>
      <c r="W108" s="40">
        <f>((P3*R3)/(POWER(U108,0.66667)))^2</f>
        <v>2.2336384992385949E-3</v>
      </c>
    </row>
    <row r="109" spans="1:30">
      <c r="A109">
        <f>G3</f>
        <v>1</v>
      </c>
      <c r="B109" s="9">
        <f>PI()*((A109/2)^2)</f>
        <v>0.78539816339744828</v>
      </c>
      <c r="C109" s="9">
        <v>0.17624999999999999</v>
      </c>
      <c r="D109" s="10">
        <v>1.85</v>
      </c>
      <c r="E109" s="10">
        <v>1.181</v>
      </c>
      <c r="F109" s="9">
        <f>ROUND(E109/B109,2)</f>
        <v>1.5</v>
      </c>
      <c r="G109" s="9">
        <f>ROUND(60/((D3*PI())/F109),1)</f>
        <v>26</v>
      </c>
      <c r="H109" s="11">
        <f>ROUND(E109*9.81*D109,3)</f>
        <v>21.433</v>
      </c>
      <c r="I109" s="11">
        <v>0.67</v>
      </c>
      <c r="J109" s="11">
        <f>ROUND(H109*I109,3)</f>
        <v>14.36</v>
      </c>
      <c r="K109" s="9">
        <f>ROUND((PI()*((A3/2)^2)*D109)-R109,3)</f>
        <v>61.887</v>
      </c>
      <c r="L109" s="9">
        <f>ROUND(((H109-J109)*1000)/K109,1)</f>
        <v>114.3</v>
      </c>
      <c r="M109" s="9">
        <f>ROUND(J3*J109,2)</f>
        <v>11.24</v>
      </c>
      <c r="N109" s="9">
        <f t="shared" si="10"/>
        <v>0.52</v>
      </c>
      <c r="O109" s="39"/>
      <c r="P109" s="9">
        <v>0.223</v>
      </c>
      <c r="Q109" s="9">
        <f t="shared" si="11"/>
        <v>0.16200000000000001</v>
      </c>
      <c r="R109" s="9">
        <f t="shared" si="12"/>
        <v>1.405</v>
      </c>
      <c r="S109" s="9">
        <f t="shared" si="13"/>
        <v>52.4</v>
      </c>
      <c r="T109" s="9">
        <f>ROUND(V3*A109,3)</f>
        <v>0.7</v>
      </c>
      <c r="U109" s="9">
        <f t="shared" si="14"/>
        <v>0.29431818181818176</v>
      </c>
      <c r="V109" s="9">
        <f>((R3*E109)/(POWER(U109,0.6667)*(T109*D109)))^2</f>
        <v>9.5592114016824516E-4</v>
      </c>
      <c r="W109" s="41">
        <f>((P3*R3)/(POWER(U109,0.66667)))^2</f>
        <v>2.2205447881144505E-3</v>
      </c>
    </row>
    <row r="110" spans="1:30">
      <c r="A110">
        <f>G3</f>
        <v>1</v>
      </c>
      <c r="B110">
        <f t="shared" ref="B110" si="85">PI()*((A110/2)^2)</f>
        <v>0.78539816339744828</v>
      </c>
      <c r="C110" s="22">
        <v>0.17749999999999999</v>
      </c>
      <c r="D110" s="23">
        <v>1.9</v>
      </c>
      <c r="E110" s="23">
        <v>1.2130000000000001</v>
      </c>
      <c r="F110">
        <f t="shared" ref="F110" si="86">ROUND(E110/B110,2)</f>
        <v>1.54</v>
      </c>
      <c r="G110">
        <f>ROUND(60/((D3*PI())/F110),1)</f>
        <v>26.7</v>
      </c>
      <c r="H110" s="7">
        <f t="shared" ref="H110" si="87">ROUND(E110*9.81*D110,3)</f>
        <v>22.609000000000002</v>
      </c>
      <c r="I110" s="6">
        <v>0.64</v>
      </c>
      <c r="J110" s="7">
        <f t="shared" ref="J110" si="88">ROUND(H110*I110,3)</f>
        <v>14.47</v>
      </c>
      <c r="K110">
        <f>ROUND((PI()*((A3/2)^2)*D110)-R110,3)</f>
        <v>63.494</v>
      </c>
      <c r="L110">
        <f t="shared" ref="L110" si="89">ROUND(((H110-J110)*1000)/K110,1)</f>
        <v>128.19999999999999</v>
      </c>
      <c r="M110">
        <f>ROUND(J3*J110,2)</f>
        <v>11.33</v>
      </c>
      <c r="N110">
        <f t="shared" si="10"/>
        <v>0.5</v>
      </c>
      <c r="O110" s="38"/>
      <c r="P110" s="2">
        <v>0.217</v>
      </c>
      <c r="Q110" s="26">
        <f t="shared" si="11"/>
        <v>0.16200000000000001</v>
      </c>
      <c r="R110" s="26">
        <f t="shared" si="12"/>
        <v>1.5089999999999999</v>
      </c>
      <c r="S110" s="26">
        <f t="shared" si="13"/>
        <v>52.3</v>
      </c>
      <c r="T110" s="26">
        <f>ROUND(V3*A110,3)</f>
        <v>0.7</v>
      </c>
      <c r="U110" s="26">
        <f t="shared" si="14"/>
        <v>0.29555555555555552</v>
      </c>
      <c r="V110" s="26">
        <f>((R3*E110)/(POWER(U110,0.6667)*(T110*D110)))^2</f>
        <v>9.5071561212719852E-4</v>
      </c>
      <c r="W110" s="40">
        <f>((P3*R3)/(POWER(U110,0.66667)))^2</f>
        <v>2.2081579979278993E-3</v>
      </c>
    </row>
    <row r="111" spans="1:30">
      <c r="A111">
        <f>G3</f>
        <v>1</v>
      </c>
      <c r="B111" s="9">
        <f>PI()*((A111/2)^2)</f>
        <v>0.78539816339744828</v>
      </c>
      <c r="C111" s="9">
        <v>0.17874999999999999</v>
      </c>
      <c r="D111" s="10">
        <v>1.95</v>
      </c>
      <c r="E111" s="10">
        <v>1.2450000000000001</v>
      </c>
      <c r="F111" s="9">
        <f>ROUND(E111/B111,2)</f>
        <v>1.59</v>
      </c>
      <c r="G111" s="9">
        <f>ROUND(60/((D3*PI())/F111),1)</f>
        <v>27.6</v>
      </c>
      <c r="H111" s="11">
        <f>ROUND(E111*9.81*D111,3)</f>
        <v>23.815999999999999</v>
      </c>
      <c r="I111" s="11">
        <v>0.61</v>
      </c>
      <c r="J111" s="11">
        <f>ROUND(H111*I111,3)</f>
        <v>14.528</v>
      </c>
      <c r="K111" s="9">
        <f>ROUND((PI()*((A3/2)^2)*D111)-R111,3)</f>
        <v>65.096000000000004</v>
      </c>
      <c r="L111" s="9">
        <f>ROUND(((H111-J111)*1000)/K111,1)</f>
        <v>142.69999999999999</v>
      </c>
      <c r="M111" s="9">
        <f>ROUND(J3*J111,2)</f>
        <v>11.38</v>
      </c>
      <c r="N111" s="9">
        <f t="shared" si="10"/>
        <v>0.48</v>
      </c>
      <c r="O111" s="39"/>
      <c r="P111" s="9">
        <v>0.21</v>
      </c>
      <c r="Q111" s="9">
        <f t="shared" si="11"/>
        <v>0.161</v>
      </c>
      <c r="R111" s="9">
        <f t="shared" si="12"/>
        <v>1.617</v>
      </c>
      <c r="S111" s="9">
        <f t="shared" si="13"/>
        <v>52.3</v>
      </c>
      <c r="T111" s="9">
        <f>ROUND(V3*A111,3)</f>
        <v>0.7</v>
      </c>
      <c r="U111" s="9">
        <f t="shared" si="14"/>
        <v>0.29673913043478262</v>
      </c>
      <c r="V111" s="9">
        <f>((R3*E111)/(POWER(U111,0.6667)*(T111*D111)))^2</f>
        <v>9.4578263006011415E-4</v>
      </c>
      <c r="W111" s="41">
        <f>((P3*R3)/(POWER(U111,0.66667)))^2</f>
        <v>2.1964224624961125E-3</v>
      </c>
    </row>
    <row r="112" spans="1:30">
      <c r="A112">
        <f>G3</f>
        <v>1</v>
      </c>
      <c r="B112">
        <f t="shared" ref="B112" si="90">PI()*((A112/2)^2)</f>
        <v>0.78539816339744828</v>
      </c>
      <c r="C112" s="22">
        <v>0.18</v>
      </c>
      <c r="D112" s="23">
        <v>2</v>
      </c>
      <c r="E112" s="23">
        <v>1.2769999999999999</v>
      </c>
      <c r="F112">
        <f t="shared" ref="F112" si="91">ROUND(E112/B112,2)</f>
        <v>1.63</v>
      </c>
      <c r="G112">
        <f>ROUND(60/((D3*PI())/F112),1)</f>
        <v>28.3</v>
      </c>
      <c r="H112" s="7">
        <f t="shared" ref="H112" si="92">ROUND(E112*9.81*D112,3)</f>
        <v>25.055</v>
      </c>
      <c r="I112" s="6">
        <v>0.57999999999999996</v>
      </c>
      <c r="J112" s="7">
        <f t="shared" ref="J112" si="93">ROUND(H112*I112,3)</f>
        <v>14.532</v>
      </c>
      <c r="K112">
        <f>ROUND((PI()*((A3/2)^2)*D112)-R112,3)</f>
        <v>66.694000000000003</v>
      </c>
      <c r="L112">
        <f t="shared" ref="L112" si="94">ROUND(((H112-J112)*1000)/K112,1)</f>
        <v>157.80000000000001</v>
      </c>
      <c r="M112">
        <f>ROUND(J3*J112,2)</f>
        <v>11.38</v>
      </c>
      <c r="N112">
        <f t="shared" si="10"/>
        <v>0.45</v>
      </c>
      <c r="O112" s="38"/>
      <c r="P112" s="2">
        <v>0.20300000000000001</v>
      </c>
      <c r="Q112" s="26">
        <f t="shared" si="11"/>
        <v>0.159</v>
      </c>
      <c r="R112" s="26">
        <f t="shared" si="12"/>
        <v>1.73</v>
      </c>
      <c r="S112" s="26">
        <f t="shared" si="13"/>
        <v>52.2</v>
      </c>
      <c r="T112" s="26">
        <f>ROUND(V3*A112,3)</f>
        <v>0.7</v>
      </c>
      <c r="U112" s="26">
        <f t="shared" si="14"/>
        <v>0.2978723404255319</v>
      </c>
      <c r="V112" s="26">
        <f>((R3*E112)/(POWER(U112,0.6667)*(T112*D112)))^2</f>
        <v>9.4110136272250369E-4</v>
      </c>
      <c r="W112" s="40">
        <f>((P3*R3)/(POWER(U112,0.66667)))^2</f>
        <v>2.1852882038007832E-3</v>
      </c>
    </row>
    <row r="115" spans="1:7">
      <c r="A115" t="s">
        <v>112</v>
      </c>
    </row>
    <row r="116" spans="1:7">
      <c r="A116" s="31" t="s">
        <v>65</v>
      </c>
      <c r="C116" s="32" t="s">
        <v>66</v>
      </c>
      <c r="E116" s="31" t="s">
        <v>67</v>
      </c>
    </row>
    <row r="117" spans="1:7">
      <c r="A117" s="28" t="s">
        <v>57</v>
      </c>
      <c r="B117" s="28" t="s">
        <v>58</v>
      </c>
      <c r="C117" s="28" t="s">
        <v>57</v>
      </c>
      <c r="D117" s="28" t="s">
        <v>58</v>
      </c>
      <c r="E117" s="28" t="s">
        <v>57</v>
      </c>
      <c r="F117" s="28" t="s">
        <v>58</v>
      </c>
      <c r="G117" s="28"/>
    </row>
    <row r="118" spans="1:7">
      <c r="A118" s="29">
        <v>0</v>
      </c>
      <c r="B118" s="29">
        <v>-0.2</v>
      </c>
      <c r="C118" s="29">
        <v>0</v>
      </c>
      <c r="D118" s="29">
        <v>-0.17</v>
      </c>
      <c r="E118" s="29">
        <v>0</v>
      </c>
      <c r="F118" s="29">
        <v>-0.12</v>
      </c>
      <c r="G118" s="29"/>
    </row>
    <row r="119" spans="1:7">
      <c r="A119">
        <v>0.21199999999999999</v>
      </c>
      <c r="B119">
        <v>-0.224</v>
      </c>
      <c r="C119">
        <v>0.36599999999999999</v>
      </c>
      <c r="D119">
        <v>-0.2</v>
      </c>
      <c r="E119">
        <v>0.44900000000000001</v>
      </c>
      <c r="F119">
        <v>-0.155</v>
      </c>
    </row>
    <row r="120" spans="1:7">
      <c r="A120">
        <v>0.40899999999999997</v>
      </c>
      <c r="B120">
        <v>-0.252</v>
      </c>
      <c r="C120">
        <v>0.48499999999999999</v>
      </c>
      <c r="D120">
        <v>-0.219</v>
      </c>
      <c r="E120">
        <v>0.70499999999999996</v>
      </c>
      <c r="F120">
        <v>-0.214</v>
      </c>
    </row>
    <row r="121" spans="1:7">
      <c r="A121">
        <v>0.57599999999999996</v>
      </c>
      <c r="B121">
        <v>-0.28999999999999998</v>
      </c>
      <c r="C121">
        <v>0.61899999999999999</v>
      </c>
      <c r="D121">
        <v>-0.248</v>
      </c>
      <c r="E121">
        <v>0.77800000000000002</v>
      </c>
      <c r="F121">
        <v>-0.25</v>
      </c>
    </row>
    <row r="122" spans="1:7">
      <c r="A122">
        <v>0.75800000000000001</v>
      </c>
      <c r="B122">
        <v>-0.371</v>
      </c>
      <c r="C122">
        <v>0.70899999999999996</v>
      </c>
      <c r="D122">
        <v>-0.28599999999999998</v>
      </c>
      <c r="E122">
        <v>0.83799999999999997</v>
      </c>
      <c r="F122">
        <v>-0.28599999999999998</v>
      </c>
    </row>
    <row r="123" spans="1:7">
      <c r="A123">
        <v>0.81799999999999995</v>
      </c>
      <c r="B123">
        <v>-0.42899999999999999</v>
      </c>
      <c r="C123">
        <v>0.78400000000000003</v>
      </c>
      <c r="D123">
        <v>-0.33300000000000002</v>
      </c>
      <c r="E123">
        <v>0.91</v>
      </c>
      <c r="F123">
        <v>-0.35699999999999998</v>
      </c>
    </row>
    <row r="124" spans="1:7">
      <c r="A124">
        <v>0.86399999999999999</v>
      </c>
      <c r="B124">
        <v>-0.51</v>
      </c>
      <c r="C124">
        <v>0.83599999999999997</v>
      </c>
      <c r="D124">
        <v>-0.35699999999999998</v>
      </c>
      <c r="E124">
        <v>0.93600000000000005</v>
      </c>
      <c r="F124">
        <v>-0.42899999999999999</v>
      </c>
    </row>
    <row r="125" spans="1:7">
      <c r="A125">
        <v>0.89400000000000002</v>
      </c>
      <c r="B125">
        <v>-0.57599999999999996</v>
      </c>
      <c r="C125">
        <v>0.88100000000000001</v>
      </c>
      <c r="D125">
        <v>-0.433</v>
      </c>
      <c r="E125">
        <v>0.95299999999999996</v>
      </c>
      <c r="F125">
        <v>-0.5</v>
      </c>
    </row>
    <row r="126" spans="1:7">
      <c r="A126">
        <v>0.92400000000000004</v>
      </c>
      <c r="B126">
        <v>-0.65200000000000002</v>
      </c>
      <c r="C126">
        <v>0.92500000000000004</v>
      </c>
      <c r="D126">
        <v>-0.505</v>
      </c>
      <c r="E126">
        <v>0.97399999999999998</v>
      </c>
      <c r="F126">
        <v>-0.64300000000000002</v>
      </c>
    </row>
    <row r="127" spans="1:7">
      <c r="A127">
        <v>0.93899999999999995</v>
      </c>
      <c r="B127">
        <v>-0.71399999999999997</v>
      </c>
      <c r="C127">
        <v>0.94</v>
      </c>
      <c r="D127">
        <v>-0.58099999999999996</v>
      </c>
      <c r="E127">
        <v>0.98299999999999998</v>
      </c>
      <c r="F127">
        <v>-0.78600000000000003</v>
      </c>
    </row>
    <row r="128" spans="1:7">
      <c r="A128">
        <v>0.95499999999999996</v>
      </c>
      <c r="B128">
        <v>-0.78600000000000003</v>
      </c>
      <c r="C128">
        <v>0.97</v>
      </c>
      <c r="D128">
        <v>-0.71399999999999997</v>
      </c>
      <c r="E128">
        <v>0.99099999999999999</v>
      </c>
      <c r="F128">
        <v>-0.92900000000000005</v>
      </c>
    </row>
    <row r="129" spans="1:6">
      <c r="A129">
        <v>0.98499999999999999</v>
      </c>
      <c r="B129">
        <v>-0.85699999999999998</v>
      </c>
      <c r="C129">
        <v>0.98499999999999999</v>
      </c>
      <c r="D129">
        <v>-0.85699999999999998</v>
      </c>
      <c r="E129">
        <v>0.99099999999999999</v>
      </c>
      <c r="F129">
        <v>-0.93899999999999995</v>
      </c>
    </row>
    <row r="130" spans="1:6">
      <c r="A130">
        <v>0.99</v>
      </c>
      <c r="B130">
        <v>-0.92900000000000005</v>
      </c>
      <c r="C130">
        <v>0.99299999999999999</v>
      </c>
      <c r="D130">
        <v>-0.93300000000000005</v>
      </c>
      <c r="E130">
        <v>0.99099999999999999</v>
      </c>
      <c r="F130">
        <v>-0.94899999999999995</v>
      </c>
    </row>
    <row r="131" spans="1:6">
      <c r="A131">
        <v>0.999</v>
      </c>
      <c r="B131">
        <v>-0.999</v>
      </c>
      <c r="C131">
        <v>0.999</v>
      </c>
      <c r="D131">
        <v>-0.99</v>
      </c>
      <c r="E131">
        <v>0.999</v>
      </c>
      <c r="F131">
        <v>-0.99</v>
      </c>
    </row>
    <row r="132" spans="1:6">
      <c r="A132" t="s">
        <v>113</v>
      </c>
    </row>
    <row r="133" spans="1:6">
      <c r="A133" t="s">
        <v>60</v>
      </c>
    </row>
    <row r="134" spans="1:6">
      <c r="A134" t="s">
        <v>59</v>
      </c>
    </row>
    <row r="135" spans="1:6">
      <c r="A135" t="s">
        <v>82</v>
      </c>
    </row>
    <row r="136" spans="1:6">
      <c r="A136" t="s">
        <v>81</v>
      </c>
    </row>
    <row r="137" spans="1:6">
      <c r="A137" s="30" t="s">
        <v>61</v>
      </c>
    </row>
    <row r="138" spans="1:6">
      <c r="A138" s="30" t="s">
        <v>62</v>
      </c>
    </row>
    <row r="139" spans="1:6">
      <c r="A139" s="30" t="s">
        <v>77</v>
      </c>
    </row>
    <row r="140" spans="1:6">
      <c r="A140" s="30" t="s">
        <v>78</v>
      </c>
    </row>
    <row r="141" spans="1:6">
      <c r="A141" s="30" t="s">
        <v>63</v>
      </c>
    </row>
    <row r="142" spans="1:6">
      <c r="A142" s="30" t="s">
        <v>64</v>
      </c>
    </row>
    <row r="143" spans="1:6">
      <c r="A143" s="30" t="s">
        <v>79</v>
      </c>
    </row>
    <row r="144" spans="1:6">
      <c r="A144" s="30" t="s">
        <v>80</v>
      </c>
    </row>
    <row r="145" spans="1:5">
      <c r="A145" s="30" t="s">
        <v>68</v>
      </c>
    </row>
    <row r="146" spans="1:5">
      <c r="A146" s="30" t="s">
        <v>69</v>
      </c>
    </row>
    <row r="147" spans="1:5">
      <c r="A147" s="30" t="s">
        <v>83</v>
      </c>
    </row>
    <row r="148" spans="1:5">
      <c r="A148" s="30" t="s">
        <v>84</v>
      </c>
    </row>
    <row r="149" spans="1:5">
      <c r="A149" s="30" t="s">
        <v>107</v>
      </c>
    </row>
    <row r="150" spans="1:5">
      <c r="A150" s="30" t="s">
        <v>108</v>
      </c>
    </row>
    <row r="151" spans="1:5">
      <c r="A151" s="30" t="s">
        <v>109</v>
      </c>
    </row>
    <row r="152" spans="1:5">
      <c r="A152" s="30" t="s">
        <v>110</v>
      </c>
    </row>
    <row r="153" spans="1:5">
      <c r="A153" t="s">
        <v>111</v>
      </c>
    </row>
    <row r="154" spans="1:5">
      <c r="A154" t="s">
        <v>106</v>
      </c>
    </row>
    <row r="155" spans="1:5">
      <c r="A155" s="33" t="s">
        <v>85</v>
      </c>
      <c r="B155" s="33" t="s">
        <v>86</v>
      </c>
      <c r="C155" s="33" t="s">
        <v>87</v>
      </c>
      <c r="D155" s="33" t="s">
        <v>88</v>
      </c>
      <c r="E155" s="33" t="s">
        <v>89</v>
      </c>
    </row>
    <row r="156" spans="1:5">
      <c r="A156" s="2">
        <v>0.255</v>
      </c>
      <c r="B156" s="34">
        <v>0.4</v>
      </c>
      <c r="C156" s="34">
        <v>6.6</v>
      </c>
      <c r="D156" s="34">
        <v>0.92400000000000004</v>
      </c>
      <c r="E156">
        <f>2.1*D156</f>
        <v>1.9404000000000001</v>
      </c>
    </row>
    <row r="157" spans="1:5">
      <c r="A157" s="2">
        <v>0.59</v>
      </c>
      <c r="B157" s="34">
        <v>0.92400000000000004</v>
      </c>
      <c r="C157" s="2">
        <v>6.6</v>
      </c>
      <c r="D157" s="34">
        <v>1.0109999999999999</v>
      </c>
      <c r="E157">
        <f>2.1*D157</f>
        <v>2.1231</v>
      </c>
    </row>
    <row r="158" spans="1:5">
      <c r="A158" s="2">
        <v>1.095</v>
      </c>
      <c r="B158" s="34">
        <v>1.72</v>
      </c>
      <c r="C158" s="2">
        <v>10</v>
      </c>
      <c r="D158" s="34">
        <v>1.7310000000000001</v>
      </c>
      <c r="E158">
        <f>2.1*D158</f>
        <v>3.6351000000000004</v>
      </c>
    </row>
    <row r="162" spans="1:2">
      <c r="A162" s="27" t="s">
        <v>71</v>
      </c>
      <c r="B162" s="27" t="s">
        <v>54</v>
      </c>
    </row>
    <row r="163" spans="1:2">
      <c r="A163" s="26">
        <v>0.8</v>
      </c>
      <c r="B163" s="26">
        <f t="shared" ref="B163:B187" si="95">ROUND(PI()*A163,3)</f>
        <v>2.5129999999999999</v>
      </c>
    </row>
    <row r="164" spans="1:2">
      <c r="A164" s="26">
        <v>0.82499999999999996</v>
      </c>
      <c r="B164" s="26">
        <f t="shared" si="95"/>
        <v>2.5920000000000001</v>
      </c>
    </row>
    <row r="165" spans="1:2">
      <c r="A165" s="26">
        <v>0.85</v>
      </c>
      <c r="B165" s="26">
        <f t="shared" si="95"/>
        <v>2.67</v>
      </c>
    </row>
    <row r="166" spans="1:2">
      <c r="A166" s="26">
        <v>0.875</v>
      </c>
      <c r="B166" s="26">
        <f t="shared" si="95"/>
        <v>2.7490000000000001</v>
      </c>
    </row>
    <row r="167" spans="1:2">
      <c r="A167" s="26">
        <v>0.9</v>
      </c>
      <c r="B167" s="26">
        <f t="shared" si="95"/>
        <v>2.827</v>
      </c>
    </row>
    <row r="168" spans="1:2">
      <c r="A168" s="26">
        <v>0.92500000000000004</v>
      </c>
      <c r="B168" s="26">
        <f t="shared" si="95"/>
        <v>2.9060000000000001</v>
      </c>
    </row>
    <row r="169" spans="1:2">
      <c r="A169" s="26">
        <v>0.95</v>
      </c>
      <c r="B169" s="26">
        <f t="shared" si="95"/>
        <v>2.9849999999999999</v>
      </c>
    </row>
    <row r="170" spans="1:2">
      <c r="A170" s="26">
        <v>0.97499999999999998</v>
      </c>
      <c r="B170" s="26">
        <f t="shared" si="95"/>
        <v>3.0630000000000002</v>
      </c>
    </row>
    <row r="171" spans="1:2">
      <c r="A171" s="26">
        <v>1</v>
      </c>
      <c r="B171" s="26">
        <f t="shared" si="95"/>
        <v>3.1419999999999999</v>
      </c>
    </row>
    <row r="172" spans="1:2">
      <c r="A172" s="26">
        <v>1.0249999999999999</v>
      </c>
      <c r="B172" s="26">
        <f t="shared" si="95"/>
        <v>3.22</v>
      </c>
    </row>
    <row r="173" spans="1:2">
      <c r="A173" s="26">
        <v>1.05</v>
      </c>
      <c r="B173" s="26">
        <f t="shared" si="95"/>
        <v>3.2989999999999999</v>
      </c>
    </row>
    <row r="174" spans="1:2">
      <c r="A174" s="26">
        <v>1.075</v>
      </c>
      <c r="B174" s="26">
        <f t="shared" si="95"/>
        <v>3.3769999999999998</v>
      </c>
    </row>
    <row r="175" spans="1:2">
      <c r="A175" s="26">
        <v>1.1000000000000001</v>
      </c>
      <c r="B175" s="26">
        <f t="shared" si="95"/>
        <v>3.456</v>
      </c>
    </row>
    <row r="176" spans="1:2">
      <c r="A176" s="26">
        <v>1.125</v>
      </c>
      <c r="B176" s="26">
        <f t="shared" si="95"/>
        <v>3.5339999999999998</v>
      </c>
    </row>
    <row r="177" spans="1:2">
      <c r="A177" s="26">
        <v>1.1499999999999999</v>
      </c>
      <c r="B177" s="26">
        <f t="shared" si="95"/>
        <v>3.613</v>
      </c>
    </row>
    <row r="178" spans="1:2">
      <c r="A178" s="26">
        <v>1.175</v>
      </c>
      <c r="B178" s="26">
        <f t="shared" si="95"/>
        <v>3.6909999999999998</v>
      </c>
    </row>
    <row r="179" spans="1:2">
      <c r="A179" s="26">
        <v>1.2</v>
      </c>
      <c r="B179" s="26">
        <f t="shared" si="95"/>
        <v>3.77</v>
      </c>
    </row>
    <row r="180" spans="1:2">
      <c r="A180" s="26">
        <v>1.2250000000000001</v>
      </c>
      <c r="B180" s="26">
        <f t="shared" si="95"/>
        <v>3.8479999999999999</v>
      </c>
    </row>
    <row r="181" spans="1:2">
      <c r="A181" s="26">
        <v>1.25</v>
      </c>
      <c r="B181" s="26">
        <f t="shared" si="95"/>
        <v>3.927</v>
      </c>
    </row>
    <row r="182" spans="1:2">
      <c r="A182" s="26">
        <v>1.2749999999999999</v>
      </c>
      <c r="B182" s="26">
        <f t="shared" si="95"/>
        <v>4.0060000000000002</v>
      </c>
    </row>
    <row r="183" spans="1:2">
      <c r="A183" s="26">
        <v>1.3</v>
      </c>
      <c r="B183" s="26">
        <f t="shared" si="95"/>
        <v>4.0839999999999996</v>
      </c>
    </row>
    <row r="184" spans="1:2">
      <c r="A184" s="26">
        <v>1.325</v>
      </c>
      <c r="B184" s="26">
        <f t="shared" si="95"/>
        <v>4.1630000000000003</v>
      </c>
    </row>
    <row r="185" spans="1:2">
      <c r="A185" s="26">
        <v>1.35</v>
      </c>
      <c r="B185" s="26">
        <f t="shared" si="95"/>
        <v>4.2409999999999997</v>
      </c>
    </row>
    <row r="186" spans="1:2">
      <c r="A186" s="26">
        <v>1.375</v>
      </c>
      <c r="B186" s="26">
        <f t="shared" si="95"/>
        <v>4.32</v>
      </c>
    </row>
    <row r="187" spans="1:2">
      <c r="A187" s="26">
        <v>1.4</v>
      </c>
      <c r="B187" s="26">
        <f t="shared" si="95"/>
        <v>4.3979999999999997</v>
      </c>
    </row>
  </sheetData>
  <dataConsolidate/>
  <phoneticPr fontId="7" type="noConversion"/>
  <conditionalFormatting sqref="L8:L40">
    <cfRule type="colorScale" priority="11">
      <colorScale>
        <cfvo type="min"/>
        <cfvo type="num" val="35"/>
        <cfvo type="max"/>
        <color rgb="FFCCFFCC"/>
        <color rgb="FFFFEB84"/>
        <color rgb="FFFF0000"/>
      </colorScale>
    </cfRule>
    <cfRule type="dataBar" priority="12">
      <dataBar>
        <cfvo type="num" val="40"/>
        <cfvo type="max"/>
        <color rgb="FFFF0000"/>
      </dataBar>
      <extLst>
        <ext xmlns:x14="http://schemas.microsoft.com/office/spreadsheetml/2009/9/main" uri="{B025F937-C7B1-47D3-B67F-A62EFF666E3E}">
          <x14:id>{FF2CA513-A32D-094B-ABE3-BBF369B2B792}</x14:id>
        </ext>
      </extLst>
    </cfRule>
  </conditionalFormatting>
  <conditionalFormatting sqref="F8:F40">
    <cfRule type="cellIs" dxfId="3" priority="7" operator="between">
      <formula>1.399</formula>
      <formula>10</formula>
    </cfRule>
    <cfRule type="cellIs" dxfId="2" priority="8" operator="between">
      <formula>0</formula>
      <formula>1.4</formula>
    </cfRule>
  </conditionalFormatting>
  <conditionalFormatting sqref="L80:L112">
    <cfRule type="colorScale" priority="4">
      <colorScale>
        <cfvo type="min"/>
        <cfvo type="num" val="35"/>
        <cfvo type="max"/>
        <color rgb="FFCCFFCC"/>
        <color rgb="FFFFEB84"/>
        <color rgb="FFFF0000"/>
      </colorScale>
    </cfRule>
    <cfRule type="dataBar" priority="5">
      <dataBar>
        <cfvo type="num" val="40"/>
        <cfvo type="max"/>
        <color rgb="FFFF0000"/>
      </dataBar>
      <extLst>
        <ext xmlns:x14="http://schemas.microsoft.com/office/spreadsheetml/2009/9/main" uri="{B025F937-C7B1-47D3-B67F-A62EFF666E3E}">
          <x14:id>{6CD5BD26-6B27-6242-8856-ED58249812D3}</x14:id>
        </ext>
      </extLst>
    </cfRule>
  </conditionalFormatting>
  <conditionalFormatting sqref="F80:F112">
    <cfRule type="cellIs" dxfId="1" priority="2" operator="between">
      <formula>1.399</formula>
      <formula>10</formula>
    </cfRule>
    <cfRule type="cellIs" dxfId="0" priority="3" operator="between">
      <formula>0</formula>
      <formula>1.4</formula>
    </cfRule>
  </conditionalFormatting>
  <pageMargins left="0.75" right="0.75" top="1" bottom="1" header="0.5" footer="0.5"/>
  <pageSetup paperSize="9" orientation="portrait" horizontalDpi="4294967292" verticalDpi="429496729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2CA513-A32D-094B-ABE3-BBF369B2B792}">
            <x14:dataBar minLength="0" maxLength="100" gradient="0" direction="leftToRight">
              <x14:cfvo type="num">
                <xm:f>40</xm:f>
              </x14:cfvo>
              <x14:cfvo type="max"/>
              <x14:negativeFillColor rgb="FFCCFFCC"/>
              <x14:axisColor rgb="FF000000"/>
            </x14:dataBar>
          </x14:cfRule>
          <xm:sqref>L8:L40</xm:sqref>
        </x14:conditionalFormatting>
        <x14:conditionalFormatting xmlns:xm="http://schemas.microsoft.com/office/excel/2006/main">
          <x14:cfRule type="dataBar" id="{6CD5BD26-6B27-6242-8856-ED58249812D3}">
            <x14:dataBar minLength="0" maxLength="100" gradient="0" direction="leftToRight">
              <x14:cfvo type="num">
                <xm:f>40</xm:f>
              </x14:cfvo>
              <x14:cfvo type="max"/>
              <x14:negativeFillColor rgb="FFCCFFCC"/>
              <x14:axisColor rgb="FF000000"/>
            </x14:dataBar>
          </x14:cfRule>
          <xm:sqref>L80:L112</xm:sqref>
        </x14:conditionalFormatting>
        <x14:conditionalFormatting xmlns:xm="http://schemas.microsoft.com/office/excel/2006/main">
          <x14:cfRule type="iconSet" priority="13" id="{45E73EAE-D69D-4244-A466-5D787A4D9E4C}">
            <x14:iconSet iconSet="3Symbols" custom="1">
              <x14:cfvo type="percent">
                <xm:f>0</xm:f>
              </x14:cfvo>
              <x14:cfvo type="num">
                <xm:f>36</xm:f>
              </x14:cfvo>
              <x14:cfvo type="num">
                <xm:f>40</xm:f>
              </x14:cfvo>
              <x14:cfIcon iconSet="3Symbols" iconId="2"/>
              <x14:cfIcon iconSet="3Symbols" iconId="1"/>
              <x14:cfIcon iconSet="3Symbols2" iconId="0"/>
            </x14:iconSet>
          </x14:cfRule>
          <xm:sqref>L8:L40</xm:sqref>
        </x14:conditionalFormatting>
        <x14:conditionalFormatting xmlns:xm="http://schemas.microsoft.com/office/excel/2006/main">
          <x14:cfRule type="iconSet" priority="6" id="{4FC31FCA-F83C-D04A-AFA4-7B35A85A97B1}">
            <x14:iconSet iconSet="3Symbols" custom="1">
              <x14:cfvo type="percent">
                <xm:f>0</xm:f>
              </x14:cfvo>
              <x14:cfvo type="num">
                <xm:f>36</xm:f>
              </x14:cfvo>
              <x14:cfvo type="num">
                <xm:f>40</xm:f>
              </x14:cfvo>
              <x14:cfIcon iconSet="3Symbols" iconId="2"/>
              <x14:cfIcon iconSet="3Symbols" iconId="1"/>
              <x14:cfIcon iconSet="3Symbols2" iconId="0"/>
            </x14:iconSet>
          </x14:cfRule>
          <xm:sqref>L80:L112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Fishway GWVPP</dc:title>
  <dc:subject>Fish passage through a vortex under a turbine</dc:subject>
  <dc:creator>Nat</dc:creator>
  <cp:keywords/>
  <dc:description/>
  <cp:lastModifiedBy>Nat</cp:lastModifiedBy>
  <dcterms:created xsi:type="dcterms:W3CDTF">2016-03-12T12:06:01Z</dcterms:created>
  <dcterms:modified xsi:type="dcterms:W3CDTF">2016-04-17T12:09:22Z</dcterms:modified>
  <cp:category/>
</cp:coreProperties>
</file>