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0" yWindow="-460" windowWidth="28800" windowHeight="18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" l="1"/>
  <c r="J40" i="1"/>
  <c r="M40" i="1"/>
  <c r="N40" i="1"/>
  <c r="H39" i="1"/>
  <c r="J39" i="1"/>
  <c r="M39" i="1"/>
  <c r="N39" i="1"/>
  <c r="H38" i="1"/>
  <c r="J38" i="1"/>
  <c r="M38" i="1"/>
  <c r="N38" i="1"/>
  <c r="H37" i="1"/>
  <c r="J37" i="1"/>
  <c r="M37" i="1"/>
  <c r="N37" i="1"/>
  <c r="H36" i="1"/>
  <c r="J36" i="1"/>
  <c r="M36" i="1"/>
  <c r="N36" i="1"/>
  <c r="H35" i="1"/>
  <c r="J35" i="1"/>
  <c r="M35" i="1"/>
  <c r="N35" i="1"/>
  <c r="H34" i="1"/>
  <c r="J34" i="1"/>
  <c r="M34" i="1"/>
  <c r="N34" i="1"/>
  <c r="H33" i="1"/>
  <c r="J33" i="1"/>
  <c r="M33" i="1"/>
  <c r="N33" i="1"/>
  <c r="H32" i="1"/>
  <c r="J32" i="1"/>
  <c r="M32" i="1"/>
  <c r="N32" i="1"/>
  <c r="H31" i="1"/>
  <c r="J31" i="1"/>
  <c r="M31" i="1"/>
  <c r="N31" i="1"/>
  <c r="H30" i="1"/>
  <c r="J30" i="1"/>
  <c r="M30" i="1"/>
  <c r="N30" i="1"/>
  <c r="H29" i="1"/>
  <c r="J29" i="1"/>
  <c r="M29" i="1"/>
  <c r="N29" i="1"/>
  <c r="H28" i="1"/>
  <c r="J28" i="1"/>
  <c r="M28" i="1"/>
  <c r="N28" i="1"/>
  <c r="H27" i="1"/>
  <c r="J27" i="1"/>
  <c r="M27" i="1"/>
  <c r="N27" i="1"/>
  <c r="H26" i="1"/>
  <c r="J26" i="1"/>
  <c r="M26" i="1"/>
  <c r="N26" i="1"/>
  <c r="H25" i="1"/>
  <c r="J25" i="1"/>
  <c r="M25" i="1"/>
  <c r="N25" i="1"/>
  <c r="H24" i="1"/>
  <c r="J24" i="1"/>
  <c r="M24" i="1"/>
  <c r="N24" i="1"/>
  <c r="H23" i="1"/>
  <c r="J23" i="1"/>
  <c r="M23" i="1"/>
  <c r="N23" i="1"/>
  <c r="H22" i="1"/>
  <c r="J22" i="1"/>
  <c r="M22" i="1"/>
  <c r="N22" i="1"/>
  <c r="H21" i="1"/>
  <c r="J21" i="1"/>
  <c r="M21" i="1"/>
  <c r="N21" i="1"/>
  <c r="H20" i="1"/>
  <c r="J20" i="1"/>
  <c r="M20" i="1"/>
  <c r="N20" i="1"/>
  <c r="H19" i="1"/>
  <c r="J19" i="1"/>
  <c r="M19" i="1"/>
  <c r="N19" i="1"/>
  <c r="H18" i="1"/>
  <c r="J18" i="1"/>
  <c r="M18" i="1"/>
  <c r="N18" i="1"/>
  <c r="H17" i="1"/>
  <c r="J17" i="1"/>
  <c r="M17" i="1"/>
  <c r="N17" i="1"/>
  <c r="H16" i="1"/>
  <c r="J16" i="1"/>
  <c r="M16" i="1"/>
  <c r="N16" i="1"/>
  <c r="H15" i="1"/>
  <c r="J15" i="1"/>
  <c r="M15" i="1"/>
  <c r="N15" i="1"/>
  <c r="H14" i="1"/>
  <c r="J14" i="1"/>
  <c r="M14" i="1"/>
  <c r="N14" i="1"/>
  <c r="H13" i="1"/>
  <c r="J13" i="1"/>
  <c r="M13" i="1"/>
  <c r="N13" i="1"/>
  <c r="H12" i="1"/>
  <c r="J12" i="1"/>
  <c r="M12" i="1"/>
  <c r="N12" i="1"/>
  <c r="H11" i="1"/>
  <c r="J11" i="1"/>
  <c r="M11" i="1"/>
  <c r="N11" i="1"/>
  <c r="H10" i="1"/>
  <c r="J10" i="1"/>
  <c r="M10" i="1"/>
  <c r="N10" i="1"/>
  <c r="H9" i="1"/>
  <c r="J9" i="1"/>
  <c r="M9" i="1"/>
  <c r="N9" i="1"/>
  <c r="H8" i="1"/>
  <c r="J8" i="1"/>
  <c r="M8" i="1"/>
  <c r="N8" i="1"/>
  <c r="A31" i="1"/>
  <c r="B31" i="1"/>
  <c r="F31" i="1"/>
  <c r="G31" i="1"/>
  <c r="K39" i="1"/>
  <c r="L39" i="1"/>
  <c r="K37" i="1"/>
  <c r="L37" i="1"/>
  <c r="K35" i="1"/>
  <c r="L35" i="1"/>
  <c r="K33" i="1"/>
  <c r="L33" i="1"/>
  <c r="K31" i="1"/>
  <c r="L31" i="1"/>
  <c r="K29" i="1"/>
  <c r="L29" i="1"/>
  <c r="K27" i="1"/>
  <c r="L27" i="1"/>
  <c r="K25" i="1"/>
  <c r="L25" i="1"/>
  <c r="K23" i="1"/>
  <c r="L23" i="1"/>
  <c r="K21" i="1"/>
  <c r="L21" i="1"/>
  <c r="K8" i="1"/>
  <c r="L8" i="1"/>
  <c r="K19" i="1"/>
  <c r="L19" i="1"/>
  <c r="K17" i="1"/>
  <c r="L17" i="1"/>
  <c r="K15" i="1"/>
  <c r="L15" i="1"/>
  <c r="K13" i="1"/>
  <c r="L13" i="1"/>
  <c r="K11" i="1"/>
  <c r="L11" i="1"/>
  <c r="K9" i="1"/>
  <c r="L9" i="1"/>
  <c r="A39" i="1"/>
  <c r="B39" i="1"/>
  <c r="F39" i="1"/>
  <c r="G39" i="1"/>
  <c r="A37" i="1"/>
  <c r="B37" i="1"/>
  <c r="F37" i="1"/>
  <c r="G37" i="1"/>
  <c r="A35" i="1"/>
  <c r="B35" i="1"/>
  <c r="F35" i="1"/>
  <c r="G35" i="1"/>
  <c r="A33" i="1"/>
  <c r="B33" i="1"/>
  <c r="F33" i="1"/>
  <c r="G33" i="1"/>
  <c r="A29" i="1"/>
  <c r="B29" i="1"/>
  <c r="F29" i="1"/>
  <c r="G29" i="1"/>
  <c r="A27" i="1"/>
  <c r="B27" i="1"/>
  <c r="F27" i="1"/>
  <c r="G27" i="1"/>
  <c r="A25" i="1"/>
  <c r="B25" i="1"/>
  <c r="F25" i="1"/>
  <c r="G25" i="1"/>
  <c r="A23" i="1"/>
  <c r="B23" i="1"/>
  <c r="F23" i="1"/>
  <c r="G23" i="1"/>
  <c r="A21" i="1"/>
  <c r="B21" i="1"/>
  <c r="F21" i="1"/>
  <c r="G21" i="1"/>
  <c r="A19" i="1"/>
  <c r="B19" i="1"/>
  <c r="F19" i="1"/>
  <c r="G19" i="1"/>
  <c r="A17" i="1"/>
  <c r="B17" i="1"/>
  <c r="F17" i="1"/>
  <c r="G17" i="1"/>
  <c r="A15" i="1"/>
  <c r="B15" i="1"/>
  <c r="F15" i="1"/>
  <c r="G15" i="1"/>
  <c r="A13" i="1"/>
  <c r="B13" i="1"/>
  <c r="F13" i="1"/>
  <c r="G13" i="1"/>
  <c r="A11" i="1"/>
  <c r="B11" i="1"/>
  <c r="F11" i="1"/>
  <c r="G11" i="1"/>
  <c r="A9" i="1"/>
  <c r="B9" i="1"/>
  <c r="F9" i="1"/>
  <c r="G9" i="1"/>
  <c r="A8" i="1"/>
  <c r="B8" i="1"/>
  <c r="F8" i="1"/>
  <c r="G8" i="1"/>
  <c r="A40" i="1"/>
  <c r="B40" i="1"/>
  <c r="F40" i="1"/>
  <c r="G40" i="1"/>
  <c r="A38" i="1"/>
  <c r="B38" i="1"/>
  <c r="F38" i="1"/>
  <c r="G38" i="1"/>
  <c r="A36" i="1"/>
  <c r="B36" i="1"/>
  <c r="F36" i="1"/>
  <c r="G36" i="1"/>
  <c r="A34" i="1"/>
  <c r="B34" i="1"/>
  <c r="F34" i="1"/>
  <c r="G34" i="1"/>
  <c r="A32" i="1"/>
  <c r="B32" i="1"/>
  <c r="F32" i="1"/>
  <c r="G32" i="1"/>
  <c r="A30" i="1"/>
  <c r="B30" i="1"/>
  <c r="F30" i="1"/>
  <c r="G30" i="1"/>
  <c r="A28" i="1"/>
  <c r="B28" i="1"/>
  <c r="F28" i="1"/>
  <c r="G28" i="1"/>
  <c r="A26" i="1"/>
  <c r="B26" i="1"/>
  <c r="F26" i="1"/>
  <c r="G26" i="1"/>
  <c r="A24" i="1"/>
  <c r="B24" i="1"/>
  <c r="F24" i="1"/>
  <c r="G24" i="1"/>
  <c r="A22" i="1"/>
  <c r="B22" i="1"/>
  <c r="F22" i="1"/>
  <c r="G22" i="1"/>
  <c r="A20" i="1"/>
  <c r="B20" i="1"/>
  <c r="F20" i="1"/>
  <c r="G20" i="1"/>
  <c r="A18" i="1"/>
  <c r="B18" i="1"/>
  <c r="F18" i="1"/>
  <c r="G18" i="1"/>
  <c r="A16" i="1"/>
  <c r="B16" i="1"/>
  <c r="F16" i="1"/>
  <c r="G16" i="1"/>
  <c r="A14" i="1"/>
  <c r="B14" i="1"/>
  <c r="F14" i="1"/>
  <c r="G14" i="1"/>
  <c r="A12" i="1"/>
  <c r="B12" i="1"/>
  <c r="F12" i="1"/>
  <c r="G12" i="1"/>
  <c r="A10" i="1"/>
  <c r="B10" i="1"/>
  <c r="F10" i="1"/>
  <c r="G10" i="1"/>
  <c r="K40" i="1"/>
  <c r="L40" i="1"/>
  <c r="K38" i="1"/>
  <c r="L38" i="1"/>
  <c r="K36" i="1"/>
  <c r="L36" i="1"/>
  <c r="K34" i="1"/>
  <c r="L34" i="1"/>
  <c r="K32" i="1"/>
  <c r="L32" i="1"/>
  <c r="K30" i="1"/>
  <c r="L30" i="1"/>
  <c r="K28" i="1"/>
  <c r="L28" i="1"/>
  <c r="K26" i="1"/>
  <c r="L26" i="1"/>
  <c r="K24" i="1"/>
  <c r="L24" i="1"/>
  <c r="K22" i="1"/>
  <c r="L22" i="1"/>
  <c r="K20" i="1"/>
  <c r="L20" i="1"/>
  <c r="K18" i="1"/>
  <c r="L18" i="1"/>
  <c r="K16" i="1"/>
  <c r="L16" i="1"/>
  <c r="K14" i="1"/>
  <c r="L14" i="1"/>
  <c r="K12" i="1"/>
  <c r="L12" i="1"/>
  <c r="K10" i="1"/>
  <c r="L10" i="1"/>
</calcChain>
</file>

<file path=xl/sharedStrings.xml><?xml version="1.0" encoding="utf-8"?>
<sst xmlns="http://schemas.openxmlformats.org/spreadsheetml/2006/main" count="60" uniqueCount="60">
  <si>
    <t>Od</t>
  </si>
  <si>
    <t>HHt</t>
  </si>
  <si>
    <t>Qtm^3/s</t>
  </si>
  <si>
    <t>HP</t>
  </si>
  <si>
    <t>EffM</t>
  </si>
  <si>
    <t>Twt</t>
  </si>
  <si>
    <t>W/m^3</t>
  </si>
  <si>
    <t>head</t>
  </si>
  <si>
    <t>*%</t>
  </si>
  <si>
    <t>O%</t>
  </si>
  <si>
    <t>Tank Diameter metres</t>
  </si>
  <si>
    <t>Om^2</t>
  </si>
  <si>
    <t>Om^2 = The area of the orifice</t>
  </si>
  <si>
    <t>MP</t>
  </si>
  <si>
    <t>Pt</t>
  </si>
  <si>
    <t>Below is optimum orifice %(TankDiameter)=O% for vortex strength per head height</t>
  </si>
  <si>
    <t>vMaxt</t>
  </si>
  <si>
    <t>vMaxt Maximum velocity in metres per second pasing the orifice at given Qt</t>
  </si>
  <si>
    <t>Twt Tank water volume with turbine at HHt</t>
  </si>
  <si>
    <t>Other Loss eg gearing gen. wire</t>
  </si>
  <si>
    <t>Pt Expected power output including Other Loss in kW =MP(I3)</t>
  </si>
  <si>
    <t>For Salmonids vMaxt=&lt;2m/s, W/m^3=&lt;110</t>
  </si>
  <si>
    <t>Important Notes</t>
  </si>
  <si>
    <t>Od = A3(O%) The % variable O% multiplied by the tank diameter to give this orifice diameter</t>
  </si>
  <si>
    <t>2. Consider what species of fish apply to your site. Murray Cod of 1m length need =&gt;1m Od, 4 blades or less</t>
  </si>
  <si>
    <t>6. A sliding control gate is optional, on some water courses advisable, but at least install a manual board stop gate.</t>
  </si>
  <si>
    <t>Fish Way GWVPP</t>
  </si>
  <si>
    <t>4. A sloping rock &amp; reed ramp for (3.) can be included inside the design to decrease velocities =&lt;0.25m/s</t>
  </si>
  <si>
    <t>so there is no practical reason why a series of these couldn't act as a fish pass for large weirs.</t>
  </si>
  <si>
    <t>Mechanical Efficiency or Other Loss figures, then please use them.</t>
  </si>
  <si>
    <t>EffM Mechanical efficiency claimed by Swiss cooperative GWKK then weighted by Obergrafendorf chart.</t>
  </si>
  <si>
    <t>RPM</t>
  </si>
  <si>
    <t>Turbine Diameter</t>
  </si>
  <si>
    <t>RPM = 60/((D3*PI())/F8) = where turbine tip is at vMaxt m/s</t>
  </si>
  <si>
    <t>HP = (1000)(Q)(9.81)(H)/1000=kW Total hydraulic power or 100%</t>
  </si>
  <si>
    <t>To help assess tank design so slow swimming fish are able in either direction</t>
  </si>
  <si>
    <t>W/m^3 Watts per cubic metre of water &lt;40 desired for slow fish</t>
  </si>
  <si>
    <t>10. Possible to step greater heights with one flowing into the next. For 3m, put in two 1.5m head rotation tanks</t>
  </si>
  <si>
    <t xml:space="preserve">11. There is no claim as to the accuracy of any figures used in the spreadsheet above. Having more accurate </t>
  </si>
  <si>
    <t>7. The intake velocity is designed to &lt;0.6m/s, or briefly 1m/s, always &lt;1.4. Tailwater the same, but species dependant.</t>
  </si>
  <si>
    <t>Ref_PtEf</t>
  </si>
  <si>
    <t>PtEff</t>
  </si>
  <si>
    <t>MP x</t>
  </si>
  <si>
    <t>"= Pt"</t>
  </si>
  <si>
    <t>PtEff The percentage of HP that is Pt or also known as water to wire total efficiency</t>
  </si>
  <si>
    <t>MP Mechanical Power from HP*EffM Any increase here will result in less Watts per cubic metre of the tank volume Twt</t>
  </si>
  <si>
    <t>1. The base of the rotation tank must be below tail water level, more so if it's to be a working fish pass at low flow.</t>
  </si>
  <si>
    <t>3. For the movement of Elvers, Fingerlings or crayfish a vortex bypass can be designed in a ribbed pipe &lt;1% gradient.</t>
  </si>
  <si>
    <t>5. A fail-safe moveable weir is essential for both unrestricted flood mitigation and not exceeding maximum design flow.</t>
  </si>
  <si>
    <t>8. Underneath the rotation tank is a fish resting pool having a depth no less than 1m.</t>
  </si>
  <si>
    <t>Ref_PtEf The percentage of HP that is Pt from actual working reference sites at given head; using 1st gen turbines.</t>
  </si>
  <si>
    <t>O% = *% from the chart above to give optimum orifice diameter, sourced from proven research.</t>
  </si>
  <si>
    <t>HHt Head Height of vortex with turbine and is 1.5665(Qt), sourced from proven research.</t>
  </si>
  <si>
    <t>Qtm^3/s Flow rate in metres per second with turbine in place is HHt/1.5665, sourced from proven research.</t>
  </si>
  <si>
    <t>9. This design of a turbine in the centre of a vortex has patents on it, so it is illegal to make your own without buying</t>
  </si>
  <si>
    <t>one of the inventor's kits (license, plans, turbine, gen &amp; tech support), or at least the license for the design, just Google it.</t>
  </si>
  <si>
    <t>Yellow fields are user defined, light blue fields are data from scientific research.</t>
  </si>
  <si>
    <t>For weak, small or slow fish vMaxt=&lt;1.4m/s, W/m^3=&lt;40, conditional formatting gives a red X if outside the parameters.</t>
  </si>
  <si>
    <t xml:space="preserve">  1.?*(Fixed_Od)</t>
  </si>
  <si>
    <t>Turbine Diameter = having a fixed orifice diameter, multiply by x. There's no proven research to give a value for x but guesstimate &gt;1.05 &lt;1.35.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</si>
</sst>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theme="1"/>
      <name val="Cambria"/>
    </font>
    <font>
      <b/>
      <sz val="12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mbria"/>
    </font>
    <font>
      <b/>
      <sz val="16"/>
      <color theme="1"/>
      <name val="Arial"/>
    </font>
    <font>
      <i/>
      <sz val="12"/>
      <color theme="1"/>
      <name val="Calibri"/>
      <scheme val="minor"/>
    </font>
    <font>
      <i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3" borderId="0" xfId="0" applyFill="1"/>
    <xf numFmtId="0" fontId="3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0" fillId="4" borderId="0" xfId="0" applyFill="1"/>
    <xf numFmtId="0" fontId="10" fillId="4" borderId="0" xfId="0" applyFont="1" applyFill="1"/>
    <xf numFmtId="0" fontId="1" fillId="4" borderId="0" xfId="0" applyFont="1" applyFill="1"/>
    <xf numFmtId="0" fontId="9" fillId="4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0" fillId="4" borderId="0" xfId="0" applyFont="1" applyFill="1" applyAlignment="1">
      <alignment horizontal="left"/>
    </xf>
    <xf numFmtId="0" fontId="3" fillId="4" borderId="0" xfId="0" applyFont="1" applyFill="1"/>
    <xf numFmtId="0" fontId="0" fillId="5" borderId="0" xfId="0" applyFill="1"/>
    <xf numFmtId="0" fontId="3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1" fillId="4" borderId="0" xfId="0" applyFont="1" applyFill="1"/>
    <xf numFmtId="0" fontId="0" fillId="0" borderId="0" xfId="0" applyFill="1"/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9"/>
  <sheetViews>
    <sheetView tabSelected="1" workbookViewId="0">
      <selection activeCell="A4" sqref="A4"/>
    </sheetView>
  </sheetViews>
  <sheetFormatPr baseColWidth="10" defaultRowHeight="15" x14ac:dyDescent="0"/>
  <cols>
    <col min="1" max="1" width="11" customWidth="1"/>
    <col min="3" max="3" width="8.5" customWidth="1"/>
    <col min="4" max="4" width="6.1640625" customWidth="1"/>
    <col min="5" max="5" width="9.6640625" customWidth="1"/>
    <col min="6" max="6" width="7.5" customWidth="1"/>
    <col min="7" max="7" width="6.1640625" customWidth="1"/>
    <col min="8" max="8" width="7.5" customWidth="1"/>
    <col min="9" max="11" width="6.6640625" customWidth="1"/>
    <col min="12" max="12" width="8" customWidth="1"/>
    <col min="13" max="13" width="5" customWidth="1"/>
    <col min="14" max="14" width="9.83203125" customWidth="1"/>
  </cols>
  <sheetData>
    <row r="1" spans="1:43" ht="19">
      <c r="A1" s="15" t="s">
        <v>26</v>
      </c>
      <c r="B1" s="12"/>
      <c r="C1" s="12"/>
      <c r="D1" s="25" t="s">
        <v>35</v>
      </c>
      <c r="E1" s="12"/>
      <c r="F1" s="12"/>
      <c r="G1" s="12"/>
      <c r="H1" s="12"/>
      <c r="I1" s="12"/>
      <c r="J1" s="12"/>
      <c r="K1" s="12"/>
      <c r="L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43">
      <c r="A2" s="14" t="s">
        <v>10</v>
      </c>
      <c r="B2" s="12"/>
      <c r="D2" s="14" t="s">
        <v>32</v>
      </c>
      <c r="F2" s="12"/>
      <c r="G2" s="12"/>
      <c r="H2" s="12"/>
      <c r="I2" s="14" t="s">
        <v>19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43">
      <c r="A3" s="2">
        <v>6.6</v>
      </c>
      <c r="B3" s="12"/>
      <c r="C3" s="12"/>
      <c r="D3" s="2">
        <v>1.2</v>
      </c>
      <c r="E3" s="12" t="s">
        <v>58</v>
      </c>
      <c r="F3" s="12"/>
      <c r="G3" s="12"/>
      <c r="H3" s="12"/>
      <c r="I3" s="3" t="s">
        <v>42</v>
      </c>
      <c r="J3" s="2">
        <v>0.78300000000000003</v>
      </c>
      <c r="K3" t="s">
        <v>43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43">
      <c r="A4" s="12"/>
      <c r="B4" s="12"/>
      <c r="C4" s="13" t="s">
        <v>56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43">
      <c r="A5" s="12"/>
      <c r="B5" s="12"/>
      <c r="C5" s="12" t="s">
        <v>21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43">
      <c r="A6" s="12"/>
      <c r="B6" s="12"/>
      <c r="C6" s="12" t="s">
        <v>57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43" ht="18">
      <c r="A7" s="4" t="s">
        <v>0</v>
      </c>
      <c r="B7" s="4" t="s">
        <v>11</v>
      </c>
      <c r="C7" s="4" t="s">
        <v>9</v>
      </c>
      <c r="D7" s="4" t="s">
        <v>1</v>
      </c>
      <c r="E7" s="1" t="s">
        <v>2</v>
      </c>
      <c r="F7" s="4" t="s">
        <v>16</v>
      </c>
      <c r="G7" s="8" t="s">
        <v>31</v>
      </c>
      <c r="H7" s="4" t="s">
        <v>3</v>
      </c>
      <c r="I7" s="4" t="s">
        <v>4</v>
      </c>
      <c r="J7" s="4" t="s">
        <v>13</v>
      </c>
      <c r="K7" s="4" t="s">
        <v>5</v>
      </c>
      <c r="L7" s="1" t="s">
        <v>6</v>
      </c>
      <c r="M7" s="4" t="s">
        <v>14</v>
      </c>
      <c r="N7" s="4" t="s">
        <v>41</v>
      </c>
      <c r="O7" s="4" t="s">
        <v>40</v>
      </c>
      <c r="P7" s="12"/>
      <c r="Q7" s="12"/>
      <c r="R7" s="12"/>
      <c r="S7" s="12"/>
      <c r="T7" s="12"/>
      <c r="U7" s="12"/>
      <c r="V7" s="12"/>
      <c r="W7" s="12"/>
      <c r="X7" s="12"/>
    </row>
    <row r="8" spans="1:43">
      <c r="A8">
        <f>A3*C8</f>
        <v>0.92400000000000004</v>
      </c>
      <c r="B8">
        <f>PI()*((A8/2)^2)</f>
        <v>0.67055410235281987</v>
      </c>
      <c r="C8" s="22">
        <v>0.14000000000000001</v>
      </c>
      <c r="D8" s="23">
        <v>0.4</v>
      </c>
      <c r="E8" s="23">
        <v>0.255</v>
      </c>
      <c r="F8">
        <f>ROUND(E8/B8,2)</f>
        <v>0.38</v>
      </c>
      <c r="G8">
        <f>ROUND(60/((D3*PI())/F8),1)</f>
        <v>6</v>
      </c>
      <c r="H8" s="5">
        <f>ROUND(E8*9.81*D8,3)</f>
        <v>1.0009999999999999</v>
      </c>
      <c r="I8" s="6">
        <v>0.46</v>
      </c>
      <c r="J8" s="5">
        <f>ROUND(H8*I8,3)</f>
        <v>0.46</v>
      </c>
      <c r="K8">
        <f>ROUND(PI()*((A3/2)^2)*D8,3)</f>
        <v>13.685</v>
      </c>
      <c r="L8">
        <f>ROUND(((H8-J8)*1000)/K8,1)</f>
        <v>39.5</v>
      </c>
      <c r="M8">
        <f>ROUND(J3*J8,2)</f>
        <v>0.36</v>
      </c>
      <c r="N8">
        <f>ROUND(M8/H8,2)</f>
        <v>0.36</v>
      </c>
      <c r="O8" s="2"/>
      <c r="P8" s="12"/>
      <c r="Q8" s="12"/>
      <c r="R8" s="12"/>
      <c r="S8" s="12"/>
      <c r="T8" s="12"/>
      <c r="U8" s="12"/>
      <c r="V8" s="12"/>
      <c r="W8" s="12"/>
      <c r="X8" s="12"/>
    </row>
    <row r="9" spans="1:43" s="9" customFormat="1">
      <c r="A9" s="9">
        <f>A3*C9</f>
        <v>0.93224999999999991</v>
      </c>
      <c r="B9" s="9">
        <f>PI()*((A9/2)^2)</f>
        <v>0.68258173891447349</v>
      </c>
      <c r="C9" s="9">
        <v>0.14124999999999999</v>
      </c>
      <c r="D9" s="10">
        <v>0.45</v>
      </c>
      <c r="E9" s="10">
        <v>0.28699999999999998</v>
      </c>
      <c r="F9" s="9">
        <f>ROUND(E9/B9,2)</f>
        <v>0.42</v>
      </c>
      <c r="G9" s="9">
        <f>ROUND(60/((D3*PI())/F9),1)</f>
        <v>6.7</v>
      </c>
      <c r="H9" s="11">
        <f>ROUND(E9*9.81*D9,3)</f>
        <v>1.2669999999999999</v>
      </c>
      <c r="I9" s="11">
        <v>0.52</v>
      </c>
      <c r="J9" s="11">
        <f>ROUND(H9*I9,3)</f>
        <v>0.65900000000000003</v>
      </c>
      <c r="K9" s="9">
        <f>ROUND(PI()*((A3/2)^2)*D9,3)</f>
        <v>15.395</v>
      </c>
      <c r="L9" s="9">
        <f>ROUND(((H9-J9)*1000)/K9,1)</f>
        <v>39.5</v>
      </c>
      <c r="M9" s="9">
        <f>ROUND(J3*J9,2)</f>
        <v>0.52</v>
      </c>
      <c r="N9" s="9">
        <f>ROUND(M9/H9,2)</f>
        <v>0.41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>
      <c r="A10">
        <f>A3*C10</f>
        <v>0.94049999999999989</v>
      </c>
      <c r="B10">
        <f t="shared" ref="B8:B40" si="0">PI()*((A10/2)^2)</f>
        <v>0.6947162878011196</v>
      </c>
      <c r="C10" s="22">
        <v>0.14249999999999999</v>
      </c>
      <c r="D10" s="23">
        <v>0.5</v>
      </c>
      <c r="E10" s="23">
        <v>0.31900000000000001</v>
      </c>
      <c r="F10">
        <f t="shared" ref="F8:F40" si="1">ROUND(E10/B10,2)</f>
        <v>0.46</v>
      </c>
      <c r="G10">
        <f>ROUND(60/((D3*PI())/F10),1)</f>
        <v>7.3</v>
      </c>
      <c r="H10" s="5">
        <f t="shared" ref="H8:H40" si="2">ROUND(E10*9.81*D10,3)</f>
        <v>1.5649999999999999</v>
      </c>
      <c r="I10" s="6">
        <v>0.57999999999999996</v>
      </c>
      <c r="J10" s="5">
        <f t="shared" ref="J8:J40" si="3">ROUND(H10*I10,3)</f>
        <v>0.90800000000000003</v>
      </c>
      <c r="K10">
        <f>ROUND(PI()*((A3/2)^2)*D10,3)</f>
        <v>17.106000000000002</v>
      </c>
      <c r="L10">
        <f t="shared" ref="L8:L40" si="4">ROUND(((H10-J10)*1000)/K10,1)</f>
        <v>38.4</v>
      </c>
      <c r="M10">
        <f>ROUND(J3*J10,2)</f>
        <v>0.71</v>
      </c>
      <c r="N10">
        <f>ROUND(M10/H10,2)</f>
        <v>0.45</v>
      </c>
      <c r="O10" s="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</row>
    <row r="11" spans="1:43" s="9" customFormat="1">
      <c r="A11" s="9">
        <f>A3*C11</f>
        <v>0.94874999999999987</v>
      </c>
      <c r="B11" s="9">
        <f>PI()*((A11/2)^2)</f>
        <v>0.70695774901275832</v>
      </c>
      <c r="C11" s="9">
        <v>0.14374999999999999</v>
      </c>
      <c r="D11" s="10">
        <v>0.55000000000000004</v>
      </c>
      <c r="E11" s="10">
        <v>0.35099999999999998</v>
      </c>
      <c r="F11" s="9">
        <f>ROUND(E11/B11,2)</f>
        <v>0.5</v>
      </c>
      <c r="G11" s="9">
        <f>ROUND(60/((D3*PI())/F11),1)</f>
        <v>8</v>
      </c>
      <c r="H11" s="11">
        <f>ROUND(E11*9.81*D11,3)</f>
        <v>1.8939999999999999</v>
      </c>
      <c r="I11" s="11">
        <v>0.65</v>
      </c>
      <c r="J11" s="11">
        <f>ROUND(H11*I11,3)</f>
        <v>1.2310000000000001</v>
      </c>
      <c r="K11" s="9">
        <f>ROUND(PI()*((A3/2)^2)*D11,3)</f>
        <v>18.817</v>
      </c>
      <c r="L11" s="9">
        <f>ROUND(((H11-J11)*1000)/K11,1)</f>
        <v>35.200000000000003</v>
      </c>
      <c r="M11" s="9">
        <f>ROUND(J3*J11,2)</f>
        <v>0.96</v>
      </c>
      <c r="N11" s="9">
        <f>ROUND(M11/H11,2)</f>
        <v>0.51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</row>
    <row r="12" spans="1:43">
      <c r="A12">
        <f>A3*C12</f>
        <v>0.95699999999999985</v>
      </c>
      <c r="B12">
        <f t="shared" si="0"/>
        <v>0.71930612254938942</v>
      </c>
      <c r="C12" s="22">
        <v>0.14499999999999999</v>
      </c>
      <c r="D12" s="23">
        <v>0.6</v>
      </c>
      <c r="E12" s="23">
        <v>0.38300000000000001</v>
      </c>
      <c r="F12">
        <f t="shared" si="1"/>
        <v>0.53</v>
      </c>
      <c r="G12">
        <f>ROUND(60/((D3*PI())/F12),1)</f>
        <v>8.4</v>
      </c>
      <c r="H12" s="5">
        <f t="shared" si="2"/>
        <v>2.254</v>
      </c>
      <c r="I12" s="6">
        <v>0.71</v>
      </c>
      <c r="J12" s="5">
        <f t="shared" si="3"/>
        <v>1.6</v>
      </c>
      <c r="K12">
        <f>ROUND(PI()*((A3/2)^2)*D12,3)</f>
        <v>20.527000000000001</v>
      </c>
      <c r="L12">
        <f t="shared" si="4"/>
        <v>31.9</v>
      </c>
      <c r="M12">
        <f>ROUND(J3*J12,2)</f>
        <v>1.25</v>
      </c>
      <c r="N12">
        <f>ROUND(M12/H12,2)</f>
        <v>0.55000000000000004</v>
      </c>
      <c r="O12" s="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</row>
    <row r="13" spans="1:43" s="9" customFormat="1">
      <c r="A13" s="9">
        <f>A3*C13</f>
        <v>0.96524999999999994</v>
      </c>
      <c r="B13" s="9">
        <f>PI()*((A13/2)^2)</f>
        <v>0.73176140841101311</v>
      </c>
      <c r="C13" s="9">
        <v>0.14624999999999999</v>
      </c>
      <c r="D13" s="10">
        <v>0.65</v>
      </c>
      <c r="E13" s="10">
        <v>0.41499999999999998</v>
      </c>
      <c r="F13" s="9">
        <f>ROUND(E13/B13,2)</f>
        <v>0.56999999999999995</v>
      </c>
      <c r="G13" s="9">
        <f>ROUND(60/((D3*PI())/F13),1)</f>
        <v>9.1</v>
      </c>
      <c r="H13" s="11">
        <f>ROUND(E13*9.81*D13,3)</f>
        <v>2.6459999999999999</v>
      </c>
      <c r="I13" s="11">
        <v>0.74</v>
      </c>
      <c r="J13" s="11">
        <f>ROUND(H13*I13,3)</f>
        <v>1.958</v>
      </c>
      <c r="K13" s="9">
        <f>ROUND(PI()*((A3/2)^2)*D13,3)</f>
        <v>22.238</v>
      </c>
      <c r="L13" s="9">
        <f>ROUND(((H13-J13)*1000)/K13,1)</f>
        <v>30.9</v>
      </c>
      <c r="M13" s="9">
        <f>ROUND(J3*J13,2)</f>
        <v>1.53</v>
      </c>
      <c r="N13" s="9">
        <f>ROUND(M13/H13,2)</f>
        <v>0.57999999999999996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</row>
    <row r="14" spans="1:43">
      <c r="A14">
        <f>A3*C14</f>
        <v>0.97349999999999992</v>
      </c>
      <c r="B14">
        <f t="shared" si="0"/>
        <v>0.74432360659762931</v>
      </c>
      <c r="C14" s="22">
        <v>0.14749999999999999</v>
      </c>
      <c r="D14" s="23">
        <v>0.7</v>
      </c>
      <c r="E14" s="23">
        <v>0.44700000000000001</v>
      </c>
      <c r="F14">
        <f t="shared" si="1"/>
        <v>0.6</v>
      </c>
      <c r="G14">
        <f>ROUND(60/((D3*PI())/F14),1)</f>
        <v>9.5</v>
      </c>
      <c r="H14" s="5">
        <f t="shared" si="2"/>
        <v>3.07</v>
      </c>
      <c r="I14" s="6">
        <v>0.76</v>
      </c>
      <c r="J14" s="5">
        <f t="shared" si="3"/>
        <v>2.3330000000000002</v>
      </c>
      <c r="K14">
        <f>ROUND(PI()*((A3/2)^2)*D14,3)</f>
        <v>23.948</v>
      </c>
      <c r="L14">
        <f t="shared" si="4"/>
        <v>30.8</v>
      </c>
      <c r="M14">
        <f>ROUND(J3*J14,2)</f>
        <v>1.83</v>
      </c>
      <c r="N14">
        <f>ROUND(M14/H14,2)</f>
        <v>0.6</v>
      </c>
      <c r="O14" s="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</row>
    <row r="15" spans="1:43" s="9" customFormat="1">
      <c r="A15" s="9">
        <f>A3*C15</f>
        <v>0.9817499999999999</v>
      </c>
      <c r="B15" s="9">
        <f>PI()*((A15/2)^2)</f>
        <v>0.75699271710923777</v>
      </c>
      <c r="C15" s="9">
        <v>0.14874999999999999</v>
      </c>
      <c r="D15" s="10">
        <v>0.75</v>
      </c>
      <c r="E15" s="10">
        <v>0.47899999999999998</v>
      </c>
      <c r="F15" s="9">
        <f>ROUND(E15/B15,2)</f>
        <v>0.63</v>
      </c>
      <c r="G15" s="9">
        <f>ROUND(60/((D3*PI())/F15),1)</f>
        <v>10</v>
      </c>
      <c r="H15" s="11">
        <f>ROUND(E15*9.81*D15,3)</f>
        <v>3.524</v>
      </c>
      <c r="I15" s="11">
        <v>0.78</v>
      </c>
      <c r="J15" s="11">
        <f>ROUND(H15*I15,3)</f>
        <v>2.7490000000000001</v>
      </c>
      <c r="K15" s="9">
        <f>ROUND(PI()*((A3/2)^2)*D15,3)</f>
        <v>25.658999999999999</v>
      </c>
      <c r="L15" s="9">
        <f>ROUND(((H15-J15)*1000)/K15,1)</f>
        <v>30.2</v>
      </c>
      <c r="M15" s="9">
        <f>ROUND(J3*J15,2)</f>
        <v>2.15</v>
      </c>
      <c r="N15" s="9">
        <f>ROUND(M15/H15,2)</f>
        <v>0.61</v>
      </c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</row>
    <row r="16" spans="1:43">
      <c r="A16">
        <f>A3*C16</f>
        <v>0.98999999999999988</v>
      </c>
      <c r="B16">
        <f t="shared" si="0"/>
        <v>0.76976873994583883</v>
      </c>
      <c r="C16" s="22">
        <v>0.15</v>
      </c>
      <c r="D16" s="23">
        <v>0.8</v>
      </c>
      <c r="E16" s="23">
        <v>0.51100000000000001</v>
      </c>
      <c r="F16">
        <f t="shared" si="1"/>
        <v>0.66</v>
      </c>
      <c r="G16">
        <f>ROUND(60/((D3*PI())/F16),1)</f>
        <v>10.5</v>
      </c>
      <c r="H16" s="5">
        <f t="shared" si="2"/>
        <v>4.01</v>
      </c>
      <c r="I16" s="6">
        <v>0.79</v>
      </c>
      <c r="J16" s="5">
        <f t="shared" si="3"/>
        <v>3.1680000000000001</v>
      </c>
      <c r="K16">
        <f>ROUND(PI()*((A3/2)^2)*D16,3)</f>
        <v>27.37</v>
      </c>
      <c r="L16">
        <f t="shared" si="4"/>
        <v>30.8</v>
      </c>
      <c r="M16">
        <f>ROUND(J3*J16,2)</f>
        <v>2.48</v>
      </c>
      <c r="N16">
        <f>ROUND(M16/H16,2)</f>
        <v>0.62</v>
      </c>
      <c r="O16" s="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</row>
    <row r="17" spans="1:43" s="9" customFormat="1">
      <c r="A17" s="9">
        <f>A3*C17</f>
        <v>0.99824999999999997</v>
      </c>
      <c r="B17" s="9">
        <f>PI()*((A17/2)^2)</f>
        <v>0.78265167510743261</v>
      </c>
      <c r="C17" s="9">
        <v>0.15125</v>
      </c>
      <c r="D17" s="10">
        <v>0.85</v>
      </c>
      <c r="E17" s="10">
        <v>0.54300000000000004</v>
      </c>
      <c r="F17" s="9">
        <f>ROUND(E17/B17,2)</f>
        <v>0.69</v>
      </c>
      <c r="G17" s="9">
        <f>ROUND(60/((D3*PI())/F17),1)</f>
        <v>11</v>
      </c>
      <c r="H17" s="11">
        <f>ROUND(E17*9.81*D17,3)</f>
        <v>4.5279999999999996</v>
      </c>
      <c r="I17" s="11">
        <v>0.79</v>
      </c>
      <c r="J17" s="11">
        <f>ROUND(H17*I17,3)</f>
        <v>3.577</v>
      </c>
      <c r="K17" s="9">
        <f>ROUND(PI()*((A3/2)^2)*D17,3)</f>
        <v>29.08</v>
      </c>
      <c r="L17" s="9">
        <f>ROUND(((H17-J17)*1000)/K17,1)</f>
        <v>32.700000000000003</v>
      </c>
      <c r="M17" s="9">
        <f>ROUND(J3*J17,2)</f>
        <v>2.8</v>
      </c>
      <c r="N17" s="9">
        <f>ROUND(M17/H17,2)</f>
        <v>0.62</v>
      </c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</row>
    <row r="18" spans="1:43">
      <c r="A18">
        <f>A3*C18</f>
        <v>1.0065</v>
      </c>
      <c r="B18">
        <f t="shared" si="0"/>
        <v>0.79564152259401855</v>
      </c>
      <c r="C18" s="22">
        <v>0.1525</v>
      </c>
      <c r="D18" s="23">
        <v>0.9</v>
      </c>
      <c r="E18" s="23">
        <v>0.57499999999999996</v>
      </c>
      <c r="F18">
        <f t="shared" si="1"/>
        <v>0.72</v>
      </c>
      <c r="G18">
        <f>ROUND(60/((D3*PI())/F18),1)</f>
        <v>11.5</v>
      </c>
      <c r="H18" s="5">
        <f t="shared" si="2"/>
        <v>5.077</v>
      </c>
      <c r="I18" s="6">
        <v>0.8</v>
      </c>
      <c r="J18" s="5">
        <f t="shared" si="3"/>
        <v>4.0620000000000003</v>
      </c>
      <c r="K18">
        <f>ROUND(PI()*((A3/2)^2)*D18,3)</f>
        <v>30.791</v>
      </c>
      <c r="L18">
        <f t="shared" si="4"/>
        <v>33</v>
      </c>
      <c r="M18">
        <f>ROUND(J3*J18,2)</f>
        <v>3.18</v>
      </c>
      <c r="N18">
        <f>ROUND(M18/H18,2)</f>
        <v>0.63</v>
      </c>
      <c r="O18" s="2">
        <v>0.54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</row>
    <row r="19" spans="1:43" s="9" customFormat="1">
      <c r="A19" s="9">
        <f>A3*C19</f>
        <v>1.01475</v>
      </c>
      <c r="B19" s="9">
        <f>PI()*((A19/2)^2)</f>
        <v>0.80873828240559731</v>
      </c>
      <c r="C19" s="9">
        <v>0.15375</v>
      </c>
      <c r="D19" s="10">
        <v>0.95</v>
      </c>
      <c r="E19" s="10">
        <v>0.60599999999999998</v>
      </c>
      <c r="F19" s="9">
        <f>ROUND(E19/B19,2)</f>
        <v>0.75</v>
      </c>
      <c r="G19" s="9">
        <f>ROUND(60/((D3*PI())/F19),1)</f>
        <v>11.9</v>
      </c>
      <c r="H19" s="11">
        <f>ROUND(E19*9.81*D19,3)</f>
        <v>5.6479999999999997</v>
      </c>
      <c r="I19" s="11">
        <v>0.8</v>
      </c>
      <c r="J19" s="11">
        <f>ROUND(H19*I19,3)</f>
        <v>4.5179999999999998</v>
      </c>
      <c r="K19" s="9">
        <f>ROUND(PI()*((A3/2)^2)*D19,3)</f>
        <v>32.500999999999998</v>
      </c>
      <c r="L19" s="9">
        <f>ROUND(((H19-J19)*1000)/K19,1)</f>
        <v>34.799999999999997</v>
      </c>
      <c r="M19" s="9">
        <f>ROUND(J3*J19,2)</f>
        <v>3.54</v>
      </c>
      <c r="N19" s="9">
        <f>ROUND(M19/H19,2)</f>
        <v>0.63</v>
      </c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</row>
    <row r="20" spans="1:43">
      <c r="A20">
        <f>A3*C20</f>
        <v>1.0229999999999999</v>
      </c>
      <c r="B20">
        <f t="shared" si="0"/>
        <v>0.82194195454216801</v>
      </c>
      <c r="C20" s="22">
        <v>0.155</v>
      </c>
      <c r="D20" s="23">
        <v>1</v>
      </c>
      <c r="E20" s="23">
        <v>0.63800000000000001</v>
      </c>
      <c r="F20">
        <f t="shared" si="1"/>
        <v>0.78</v>
      </c>
      <c r="G20">
        <f>ROUND(60/((D3*PI())/F20),1)</f>
        <v>12.4</v>
      </c>
      <c r="H20" s="5">
        <f t="shared" si="2"/>
        <v>6.2590000000000003</v>
      </c>
      <c r="I20" s="6">
        <v>0.81</v>
      </c>
      <c r="J20" s="5">
        <f t="shared" si="3"/>
        <v>5.07</v>
      </c>
      <c r="K20">
        <f>ROUND(PI()*((A3/2)^2)*D20,3)</f>
        <v>34.212000000000003</v>
      </c>
      <c r="L20">
        <f t="shared" si="4"/>
        <v>34.799999999999997</v>
      </c>
      <c r="M20">
        <f>ROUND(J3*J20,2)</f>
        <v>3.97</v>
      </c>
      <c r="N20">
        <f>ROUND(M20/H20,2)</f>
        <v>0.63</v>
      </c>
      <c r="O20" s="2">
        <v>0.52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</row>
    <row r="21" spans="1:43" s="9" customFormat="1">
      <c r="A21" s="9">
        <f>A3*C21</f>
        <v>1.03125</v>
      </c>
      <c r="B21" s="9">
        <f>PI()*((A21/2)^2)</f>
        <v>0.83525253900373164</v>
      </c>
      <c r="C21" s="9">
        <v>0.15625</v>
      </c>
      <c r="D21" s="10">
        <v>1.05</v>
      </c>
      <c r="E21" s="10">
        <v>0.67</v>
      </c>
      <c r="F21" s="9">
        <f>ROUND(E21/B21,2)</f>
        <v>0.8</v>
      </c>
      <c r="G21" s="9">
        <f>ROUND(60/((D3*PI())/F21),1)</f>
        <v>12.7</v>
      </c>
      <c r="H21" s="11">
        <f>ROUND(E21*9.81*D21,3)</f>
        <v>6.9009999999999998</v>
      </c>
      <c r="I21" s="11">
        <v>0.81</v>
      </c>
      <c r="J21" s="11">
        <f>ROUND(H21*I21,3)</f>
        <v>5.59</v>
      </c>
      <c r="K21" s="9">
        <f>ROUND(PI()*((A3/2)^2)*D21,3)</f>
        <v>35.923000000000002</v>
      </c>
      <c r="L21" s="9">
        <f>ROUND(((H21-J21)*1000)/K21,1)</f>
        <v>36.5</v>
      </c>
      <c r="M21" s="9">
        <f>ROUND(J3*J21,2)</f>
        <v>4.38</v>
      </c>
      <c r="N21" s="9">
        <f>ROUND(M21/H21,2)</f>
        <v>0.63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</row>
    <row r="22" spans="1:43">
      <c r="A22">
        <f>A3*C22</f>
        <v>1.0394999999999999</v>
      </c>
      <c r="B22">
        <f t="shared" si="0"/>
        <v>0.84867003579028744</v>
      </c>
      <c r="C22" s="22">
        <v>0.1575</v>
      </c>
      <c r="D22" s="23">
        <v>1.1000000000000001</v>
      </c>
      <c r="E22" s="23">
        <v>0.70199999999999996</v>
      </c>
      <c r="F22">
        <f t="shared" si="1"/>
        <v>0.83</v>
      </c>
      <c r="G22">
        <f>ROUND(60/((D3*PI())/F22),1)</f>
        <v>13.2</v>
      </c>
      <c r="H22" s="5">
        <f t="shared" si="2"/>
        <v>7.5750000000000002</v>
      </c>
      <c r="I22" s="6">
        <v>0.81</v>
      </c>
      <c r="J22" s="5">
        <f t="shared" si="3"/>
        <v>6.1360000000000001</v>
      </c>
      <c r="K22">
        <f>ROUND(PI()*((A3/2)^2)*D22,3)</f>
        <v>37.633000000000003</v>
      </c>
      <c r="L22">
        <f t="shared" si="4"/>
        <v>38.200000000000003</v>
      </c>
      <c r="M22">
        <f>ROUND(J3*J22,2)</f>
        <v>4.8</v>
      </c>
      <c r="N22">
        <f>ROUND(M22/H22,2)</f>
        <v>0.63</v>
      </c>
      <c r="O22" s="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</row>
    <row r="23" spans="1:43" s="9" customFormat="1">
      <c r="A23" s="9">
        <f>A3*C23</f>
        <v>1.04775</v>
      </c>
      <c r="B23" s="9">
        <f>PI()*((A23/2)^2)</f>
        <v>0.86219444490183583</v>
      </c>
      <c r="C23" s="9">
        <v>0.15875</v>
      </c>
      <c r="D23" s="10">
        <v>1.1499999999999999</v>
      </c>
      <c r="E23" s="10">
        <v>0.73399999999999999</v>
      </c>
      <c r="F23" s="9">
        <f>ROUND(E23/B23,2)</f>
        <v>0.85</v>
      </c>
      <c r="G23" s="9">
        <f>ROUND(60/((D3*PI())/F23),1)</f>
        <v>13.5</v>
      </c>
      <c r="H23" s="11">
        <f>ROUND(E23*9.81*D23,3)</f>
        <v>8.2810000000000006</v>
      </c>
      <c r="I23" s="11">
        <v>0.81</v>
      </c>
      <c r="J23" s="11">
        <f>ROUND(H23*I23,3)</f>
        <v>6.7080000000000002</v>
      </c>
      <c r="K23" s="9">
        <f>ROUND(PI()*((A3/2)^2)*D23,3)</f>
        <v>39.344000000000001</v>
      </c>
      <c r="L23" s="9">
        <f>ROUND(((H23-J23)*1000)/K23,1)</f>
        <v>40</v>
      </c>
      <c r="M23" s="9">
        <f>ROUND(J3*J23,2)</f>
        <v>5.25</v>
      </c>
      <c r="N23" s="9">
        <f>ROUND(M23/H23,2)</f>
        <v>0.63</v>
      </c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</row>
    <row r="24" spans="1:43">
      <c r="A24">
        <f>A3*C24</f>
        <v>1.056</v>
      </c>
      <c r="B24">
        <f t="shared" si="0"/>
        <v>0.87582576633837694</v>
      </c>
      <c r="C24" s="22">
        <v>0.16</v>
      </c>
      <c r="D24" s="23">
        <v>1.2</v>
      </c>
      <c r="E24" s="23">
        <v>0.76600000000000001</v>
      </c>
      <c r="F24">
        <f t="shared" si="1"/>
        <v>0.87</v>
      </c>
      <c r="G24">
        <f>ROUND(60/((D3*PI())/F24),1)</f>
        <v>13.8</v>
      </c>
      <c r="H24" s="5">
        <f t="shared" si="2"/>
        <v>9.0169999999999995</v>
      </c>
      <c r="I24" s="6">
        <v>0.81</v>
      </c>
      <c r="J24" s="5">
        <f t="shared" si="3"/>
        <v>7.3040000000000003</v>
      </c>
      <c r="K24">
        <f>ROUND(PI()*((A3/2)^2)*D24,3)</f>
        <v>41.054000000000002</v>
      </c>
      <c r="L24">
        <f t="shared" si="4"/>
        <v>41.7</v>
      </c>
      <c r="M24">
        <f>ROUND(J3*J24,2)</f>
        <v>5.72</v>
      </c>
      <c r="N24">
        <f>ROUND(M24/H24,2)</f>
        <v>0.63</v>
      </c>
      <c r="O24" s="2">
        <v>0.53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</row>
    <row r="25" spans="1:43" s="9" customFormat="1">
      <c r="A25" s="9">
        <f>A3*C25</f>
        <v>1.0642499999999999</v>
      </c>
      <c r="B25" s="9">
        <f>PI()*((A25/2)^2)</f>
        <v>0.8895640000999101</v>
      </c>
      <c r="C25" s="9">
        <v>0.16125</v>
      </c>
      <c r="D25" s="10">
        <v>1.25</v>
      </c>
      <c r="E25" s="10">
        <v>0.79800000000000004</v>
      </c>
      <c r="F25" s="9">
        <f>ROUND(E25/B25,2)</f>
        <v>0.9</v>
      </c>
      <c r="G25" s="9">
        <f>ROUND(60/((D3*PI())/F25),1)</f>
        <v>14.3</v>
      </c>
      <c r="H25" s="11">
        <f>ROUND(E25*9.81*D25,3)</f>
        <v>9.7850000000000001</v>
      </c>
      <c r="I25" s="11">
        <v>0.81</v>
      </c>
      <c r="J25" s="11">
        <f>ROUND(H25*I25,3)</f>
        <v>7.9260000000000002</v>
      </c>
      <c r="K25" s="9">
        <f>ROUND(PI()*((A3/2)^2)*D25,3)</f>
        <v>42.765000000000001</v>
      </c>
      <c r="L25" s="9">
        <f>ROUND(((H25-J25)*1000)/K25,1)</f>
        <v>43.5</v>
      </c>
      <c r="M25" s="9">
        <f>ROUND(J3*J25,2)</f>
        <v>6.21</v>
      </c>
      <c r="N25" s="9">
        <f>ROUND(M25/H25,2)</f>
        <v>0.63</v>
      </c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</row>
    <row r="26" spans="1:43">
      <c r="A26">
        <f>A3*C26</f>
        <v>1.0725</v>
      </c>
      <c r="B26">
        <f t="shared" si="0"/>
        <v>0.90340914618643609</v>
      </c>
      <c r="C26" s="22">
        <v>0.16250000000000001</v>
      </c>
      <c r="D26" s="23">
        <v>1.3</v>
      </c>
      <c r="E26" s="23">
        <v>0.83</v>
      </c>
      <c r="F26">
        <f t="shared" si="1"/>
        <v>0.92</v>
      </c>
      <c r="G26">
        <f>ROUND(60/((D3*PI())/F26),1)</f>
        <v>14.6</v>
      </c>
      <c r="H26" s="5">
        <f t="shared" si="2"/>
        <v>10.585000000000001</v>
      </c>
      <c r="I26" s="6">
        <v>0.81</v>
      </c>
      <c r="J26" s="5">
        <f t="shared" si="3"/>
        <v>8.5739999999999998</v>
      </c>
      <c r="K26">
        <f>ROUND(PI()*((A3/2)^2)*D26,3)</f>
        <v>44.475999999999999</v>
      </c>
      <c r="L26">
        <f t="shared" si="4"/>
        <v>45.2</v>
      </c>
      <c r="M26">
        <f>ROUND(J3*J26,2)</f>
        <v>6.71</v>
      </c>
      <c r="N26">
        <f>ROUND(M26/H26,2)</f>
        <v>0.63</v>
      </c>
      <c r="O26" s="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</row>
    <row r="27" spans="1:43" s="9" customFormat="1">
      <c r="A27" s="9">
        <f>A3*C27</f>
        <v>1.0807499999999999</v>
      </c>
      <c r="B27" s="9">
        <f>PI()*((A27/2)^2)</f>
        <v>0.91736120459795423</v>
      </c>
      <c r="C27" s="9">
        <v>0.16375000000000001</v>
      </c>
      <c r="D27" s="10">
        <v>1.35</v>
      </c>
      <c r="E27" s="10">
        <v>0.86199999999999999</v>
      </c>
      <c r="F27" s="9">
        <f>ROUND(E27/B27,2)</f>
        <v>0.94</v>
      </c>
      <c r="G27" s="9">
        <f>ROUND(60/((D3*PI())/F27),1)</f>
        <v>15</v>
      </c>
      <c r="H27" s="11">
        <f>ROUND(E27*9.81*D27,3)</f>
        <v>11.416</v>
      </c>
      <c r="I27" s="11">
        <v>0.81</v>
      </c>
      <c r="J27" s="11">
        <f>ROUND(H27*I27,3)</f>
        <v>9.2469999999999999</v>
      </c>
      <c r="K27" s="9">
        <f>ROUND(PI()*((A3/2)^2)*D27,3)</f>
        <v>46.186</v>
      </c>
      <c r="L27" s="9">
        <f>ROUND(((H27-J27)*1000)/K27,1)</f>
        <v>47</v>
      </c>
      <c r="M27" s="9">
        <f>ROUND(J3*J27,2)</f>
        <v>7.24</v>
      </c>
      <c r="N27" s="9">
        <f>ROUND(M27/H27,2)</f>
        <v>0.63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</row>
    <row r="28" spans="1:43">
      <c r="A28">
        <f>A3*C28</f>
        <v>1.089</v>
      </c>
      <c r="B28">
        <f t="shared" si="0"/>
        <v>0.93142017533446531</v>
      </c>
      <c r="C28" s="22">
        <v>0.16500000000000001</v>
      </c>
      <c r="D28" s="23">
        <v>1.4</v>
      </c>
      <c r="E28" s="23">
        <v>0.89400000000000002</v>
      </c>
      <c r="F28">
        <f t="shared" si="1"/>
        <v>0.96</v>
      </c>
      <c r="G28">
        <f>ROUND(60/((D3*PI())/F28),1)</f>
        <v>15.3</v>
      </c>
      <c r="H28" s="5">
        <f t="shared" si="2"/>
        <v>12.278</v>
      </c>
      <c r="I28" s="6">
        <v>0.81</v>
      </c>
      <c r="J28" s="5">
        <f t="shared" si="3"/>
        <v>9.9450000000000003</v>
      </c>
      <c r="K28">
        <f>ROUND(PI()*((A3/2)^2)*D28,3)</f>
        <v>47.896999999999998</v>
      </c>
      <c r="L28">
        <f t="shared" si="4"/>
        <v>48.7</v>
      </c>
      <c r="M28">
        <f>ROUND(J3*J28,2)</f>
        <v>7.79</v>
      </c>
      <c r="N28">
        <f>ROUND(M28/H28,2)</f>
        <v>0.63</v>
      </c>
      <c r="O28" s="2">
        <v>0.6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</row>
    <row r="29" spans="1:43" s="9" customFormat="1">
      <c r="A29" s="9">
        <f>A3*C29</f>
        <v>1.0972500000000001</v>
      </c>
      <c r="B29" s="9">
        <f>PI()*((A29/2)^2)</f>
        <v>0.94558605839596865</v>
      </c>
      <c r="C29" s="9">
        <v>0.16625000000000001</v>
      </c>
      <c r="D29" s="10">
        <v>1.45</v>
      </c>
      <c r="E29" s="10">
        <v>0.92600000000000005</v>
      </c>
      <c r="F29" s="9">
        <f>ROUND(E29/B29,2)</f>
        <v>0.98</v>
      </c>
      <c r="G29" s="9">
        <f>ROUND(60/((D3*PI())/F29),1)</f>
        <v>15.6</v>
      </c>
      <c r="H29" s="11">
        <f>ROUND(E29*9.81*D29,3)</f>
        <v>13.172000000000001</v>
      </c>
      <c r="I29" s="11">
        <v>0.81</v>
      </c>
      <c r="J29" s="11">
        <f>ROUND(H29*I29,3)</f>
        <v>10.669</v>
      </c>
      <c r="K29" s="9">
        <f>ROUND(PI()*((A3/2)^2)*D29,3)</f>
        <v>49.606999999999999</v>
      </c>
      <c r="L29" s="9">
        <f>ROUND(((H29-J29)*1000)/K29,1)</f>
        <v>50.5</v>
      </c>
      <c r="M29" s="9">
        <f>ROUND(J3*J29,2)</f>
        <v>8.35</v>
      </c>
      <c r="N29" s="9">
        <f>ROUND(M29/H29,2)</f>
        <v>0.63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</row>
    <row r="30" spans="1:43">
      <c r="A30">
        <f>A3*C30</f>
        <v>1.1054999999999999</v>
      </c>
      <c r="B30">
        <f t="shared" si="0"/>
        <v>0.95985885378246416</v>
      </c>
      <c r="C30" s="22">
        <v>0.16750000000000001</v>
      </c>
      <c r="D30" s="23">
        <v>1.5</v>
      </c>
      <c r="E30" s="23">
        <v>0.95799999999999996</v>
      </c>
      <c r="F30">
        <f t="shared" si="1"/>
        <v>1</v>
      </c>
      <c r="G30">
        <f>ROUND(60/((D3*PI())/F30),1)</f>
        <v>15.9</v>
      </c>
      <c r="H30" s="5">
        <f t="shared" si="2"/>
        <v>14.097</v>
      </c>
      <c r="I30" s="6">
        <v>0.8</v>
      </c>
      <c r="J30" s="5">
        <f t="shared" si="3"/>
        <v>11.278</v>
      </c>
      <c r="K30">
        <f>ROUND(PI()*((A3/2)^2)*D30,3)</f>
        <v>51.317999999999998</v>
      </c>
      <c r="L30">
        <f t="shared" si="4"/>
        <v>54.9</v>
      </c>
      <c r="M30">
        <f>ROUND(J3*J30,2)</f>
        <v>8.83</v>
      </c>
      <c r="N30">
        <f>ROUND(M30/H30,2)</f>
        <v>0.63</v>
      </c>
      <c r="O30" s="2">
        <v>0.6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</row>
    <row r="31" spans="1:43" s="9" customFormat="1">
      <c r="A31" s="9">
        <f>A3*C31</f>
        <v>1.11375</v>
      </c>
      <c r="B31" s="9">
        <f>PI()*((A31/2)^2)</f>
        <v>0.97423856149395271</v>
      </c>
      <c r="C31" s="9">
        <v>0.16875000000000001</v>
      </c>
      <c r="D31" s="10">
        <v>1.55</v>
      </c>
      <c r="E31" s="10">
        <v>0.98899999999999999</v>
      </c>
      <c r="F31" s="9">
        <f>ROUND(E31/B31,2)</f>
        <v>1.02</v>
      </c>
      <c r="G31" s="9">
        <f>ROUND(60/((D3*PI())/F31),1)</f>
        <v>16.2</v>
      </c>
      <c r="H31" s="11">
        <f>ROUND(E31*9.81*D31,3)</f>
        <v>15.038</v>
      </c>
      <c r="I31" s="11">
        <v>0.79</v>
      </c>
      <c r="J31" s="11">
        <f>ROUND(H31*I31,3)</f>
        <v>11.88</v>
      </c>
      <c r="K31" s="9">
        <f>ROUND(PI()*((A3/2)^2)*D31,3)</f>
        <v>53.029000000000003</v>
      </c>
      <c r="L31" s="9">
        <f>ROUND(((H31-J31)*1000)/K31,1)</f>
        <v>59.6</v>
      </c>
      <c r="M31" s="9">
        <f>ROUND(J3*J31,2)</f>
        <v>9.3000000000000007</v>
      </c>
      <c r="N31" s="9">
        <f>ROUND(M31/H31,2)</f>
        <v>0.62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</row>
    <row r="32" spans="1:43">
      <c r="A32">
        <f>A3*C32</f>
        <v>1.1220000000000001</v>
      </c>
      <c r="B32">
        <f t="shared" si="0"/>
        <v>0.98872518153043354</v>
      </c>
      <c r="C32" s="22">
        <v>0.17</v>
      </c>
      <c r="D32" s="24">
        <v>1.6</v>
      </c>
      <c r="E32" s="24">
        <v>1.0209999999999999</v>
      </c>
      <c r="F32">
        <f t="shared" si="1"/>
        <v>1.03</v>
      </c>
      <c r="G32">
        <f>ROUND(60/((D3*PI())/F32),1)</f>
        <v>16.399999999999999</v>
      </c>
      <c r="H32" s="5">
        <f t="shared" si="2"/>
        <v>16.026</v>
      </c>
      <c r="I32" s="6">
        <v>0.77</v>
      </c>
      <c r="J32" s="5">
        <f t="shared" si="3"/>
        <v>12.34</v>
      </c>
      <c r="K32">
        <f>ROUND(PI()*((A3/2)^2)*D32,3)</f>
        <v>54.738999999999997</v>
      </c>
      <c r="L32">
        <f t="shared" si="4"/>
        <v>67.3</v>
      </c>
      <c r="M32">
        <f>ROUND(J3*J32,2)</f>
        <v>9.66</v>
      </c>
      <c r="N32">
        <f>ROUND(M32/H32,2)</f>
        <v>0.6</v>
      </c>
      <c r="O32" s="2">
        <v>0.56999999999999995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</row>
    <row r="33" spans="1:43" s="9" customFormat="1">
      <c r="A33" s="9">
        <f>A3*C33</f>
        <v>1.13025</v>
      </c>
      <c r="B33" s="9">
        <f>PI()*((A33/2)^2)</f>
        <v>1.0033187138919064</v>
      </c>
      <c r="C33" s="9">
        <v>0.17125000000000001</v>
      </c>
      <c r="D33" s="11">
        <v>1.65</v>
      </c>
      <c r="E33" s="11">
        <v>1.0529999999999999</v>
      </c>
      <c r="F33" s="9">
        <f>ROUND(E33/B33,2)</f>
        <v>1.05</v>
      </c>
      <c r="G33" s="9">
        <f>ROUND(60/((D3*PI())/F33),1)</f>
        <v>16.7</v>
      </c>
      <c r="H33" s="11">
        <f>ROUND(E33*9.81*D33,3)</f>
        <v>17.044</v>
      </c>
      <c r="I33" s="11">
        <v>0.75</v>
      </c>
      <c r="J33" s="11">
        <f>ROUND(H33*I33,3)</f>
        <v>12.782999999999999</v>
      </c>
      <c r="K33" s="9">
        <f>ROUND(PI()*((A3/2)^2)*D33,3)</f>
        <v>56.45</v>
      </c>
      <c r="L33" s="9">
        <f>ROUND(((H33-J33)*1000)/K33,1)</f>
        <v>75.5</v>
      </c>
      <c r="M33" s="9">
        <f>ROUND(J3*J33,2)</f>
        <v>10.01</v>
      </c>
      <c r="N33" s="9">
        <f>ROUND(M33/H33,2)</f>
        <v>0.59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</row>
    <row r="34" spans="1:43">
      <c r="A34">
        <f>A3*C34</f>
        <v>1.1384999999999998</v>
      </c>
      <c r="B34">
        <f t="shared" si="0"/>
        <v>1.018019158578372</v>
      </c>
      <c r="C34" s="22">
        <v>0.17249999999999999</v>
      </c>
      <c r="D34" s="23">
        <v>1.7</v>
      </c>
      <c r="E34" s="23">
        <v>1.085</v>
      </c>
      <c r="F34">
        <f t="shared" si="1"/>
        <v>1.07</v>
      </c>
      <c r="G34">
        <f>ROUND(60/((D3*PI())/F34),1)</f>
        <v>17</v>
      </c>
      <c r="H34" s="7">
        <f t="shared" si="2"/>
        <v>18.094999999999999</v>
      </c>
      <c r="I34" s="6">
        <v>0.73</v>
      </c>
      <c r="J34" s="7">
        <f t="shared" si="3"/>
        <v>13.209</v>
      </c>
      <c r="K34">
        <f>ROUND(PI()*((A3/2)^2)*D34,3)</f>
        <v>58.16</v>
      </c>
      <c r="L34">
        <f t="shared" si="4"/>
        <v>84</v>
      </c>
      <c r="M34">
        <f>ROUND(J3*J34,2)</f>
        <v>10.34</v>
      </c>
      <c r="N34">
        <f>ROUND(M34/H34,2)</f>
        <v>0.56999999999999995</v>
      </c>
      <c r="O34" s="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</row>
    <row r="35" spans="1:43" s="9" customFormat="1">
      <c r="A35" s="9">
        <f>A3*C35</f>
        <v>1.1467499999999999</v>
      </c>
      <c r="B35" s="9">
        <f>PI()*((A35/2)^2)</f>
        <v>1.0328265155898302</v>
      </c>
      <c r="C35" s="9">
        <v>0.17374999999999999</v>
      </c>
      <c r="D35" s="10">
        <v>1.75</v>
      </c>
      <c r="E35" s="10">
        <v>1.117</v>
      </c>
      <c r="F35" s="9">
        <f>ROUND(E35/B35,2)</f>
        <v>1.08</v>
      </c>
      <c r="G35" s="9">
        <f>ROUND(60/((D3*PI())/F35),1)</f>
        <v>17.2</v>
      </c>
      <c r="H35" s="11">
        <f>ROUND(E35*9.81*D35,3)</f>
        <v>19.175999999999998</v>
      </c>
      <c r="I35" s="11">
        <v>0.71</v>
      </c>
      <c r="J35" s="11">
        <f>ROUND(H35*I35,3)</f>
        <v>13.615</v>
      </c>
      <c r="K35" s="9">
        <f>ROUND(PI()*((A3/2)^2)*D35,3)</f>
        <v>59.871000000000002</v>
      </c>
      <c r="L35" s="9">
        <f>ROUND(((H35-J35)*1000)/K35,1)</f>
        <v>92.9</v>
      </c>
      <c r="M35" s="9">
        <f>ROUND(J3*J35,2)</f>
        <v>10.66</v>
      </c>
      <c r="N35" s="9">
        <f>ROUND(M35/H35,2)</f>
        <v>0.56000000000000005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</row>
    <row r="36" spans="1:43">
      <c r="A36">
        <f>A3*C36</f>
        <v>1.1549999999999998</v>
      </c>
      <c r="B36">
        <f t="shared" si="0"/>
        <v>1.0477407849262805</v>
      </c>
      <c r="C36" s="22">
        <v>0.17499999999999999</v>
      </c>
      <c r="D36" s="23">
        <v>1.8</v>
      </c>
      <c r="E36" s="23">
        <v>1.149</v>
      </c>
      <c r="F36">
        <f t="shared" si="1"/>
        <v>1.1000000000000001</v>
      </c>
      <c r="G36">
        <f>ROUND(60/((D3*PI())/F36),1)</f>
        <v>17.5</v>
      </c>
      <c r="H36" s="7">
        <f t="shared" si="2"/>
        <v>20.289000000000001</v>
      </c>
      <c r="I36" s="6">
        <v>0.69</v>
      </c>
      <c r="J36" s="7">
        <f t="shared" si="3"/>
        <v>13.999000000000001</v>
      </c>
      <c r="K36">
        <f>ROUND(PI()*((A3/2)^2)*D36,3)</f>
        <v>61.581000000000003</v>
      </c>
      <c r="L36">
        <f t="shared" si="4"/>
        <v>102.1</v>
      </c>
      <c r="M36">
        <f>ROUND(J3*J36,2)</f>
        <v>10.96</v>
      </c>
      <c r="N36">
        <f>ROUND(M36/H36,2)</f>
        <v>0.54</v>
      </c>
      <c r="O36" s="2">
        <v>0.57999999999999996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</row>
    <row r="37" spans="1:43" s="9" customFormat="1">
      <c r="A37" s="9">
        <f>A3*C37</f>
        <v>1.1632499999999999</v>
      </c>
      <c r="B37" s="9">
        <f>PI()*((A37/2)^2)</f>
        <v>1.0627619665877239</v>
      </c>
      <c r="C37" s="9">
        <v>0.17624999999999999</v>
      </c>
      <c r="D37" s="10">
        <v>1.85</v>
      </c>
      <c r="E37" s="10">
        <v>1.181</v>
      </c>
      <c r="F37" s="9">
        <f>ROUND(E37/B37,2)</f>
        <v>1.1100000000000001</v>
      </c>
      <c r="G37" s="9">
        <f>ROUND(60/((D3*PI())/F37),1)</f>
        <v>17.7</v>
      </c>
      <c r="H37" s="11">
        <f>ROUND(E37*9.81*D37,3)</f>
        <v>21.433</v>
      </c>
      <c r="I37" s="11">
        <v>0.67</v>
      </c>
      <c r="J37" s="11">
        <f>ROUND(H37*I37,3)</f>
        <v>14.36</v>
      </c>
      <c r="K37" s="9">
        <f>ROUND(PI()*((A3/2)^2)*D37,3)</f>
        <v>63.292000000000002</v>
      </c>
      <c r="L37" s="9">
        <f>ROUND(((H37-J37)*1000)/K37,1)</f>
        <v>111.8</v>
      </c>
      <c r="M37" s="9">
        <f>ROUND(J3*J37,2)</f>
        <v>11.24</v>
      </c>
      <c r="N37" s="9">
        <f>ROUND(M37/H37,2)</f>
        <v>0.52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</row>
    <row r="38" spans="1:43">
      <c r="A38">
        <f>A3*C38</f>
        <v>1.1715</v>
      </c>
      <c r="B38">
        <f t="shared" si="0"/>
        <v>1.0778900605741597</v>
      </c>
      <c r="C38" s="22">
        <v>0.17749999999999999</v>
      </c>
      <c r="D38" s="23">
        <v>1.9</v>
      </c>
      <c r="E38" s="23">
        <v>1.2130000000000001</v>
      </c>
      <c r="F38">
        <f t="shared" si="1"/>
        <v>1.1299999999999999</v>
      </c>
      <c r="G38">
        <f>ROUND(60/((D3*PI())/F38),1)</f>
        <v>18</v>
      </c>
      <c r="H38" s="7">
        <f t="shared" si="2"/>
        <v>22.609000000000002</v>
      </c>
      <c r="I38" s="6">
        <v>0.64</v>
      </c>
      <c r="J38" s="7">
        <f t="shared" si="3"/>
        <v>14.47</v>
      </c>
      <c r="K38">
        <f>ROUND(PI()*((A3/2)^2)*D38,3)</f>
        <v>65.003</v>
      </c>
      <c r="L38">
        <f t="shared" si="4"/>
        <v>125.2</v>
      </c>
      <c r="M38">
        <f>ROUND(J3*J38,2)</f>
        <v>11.33</v>
      </c>
      <c r="N38">
        <f>ROUND(M38/H38,2)</f>
        <v>0.5</v>
      </c>
      <c r="O38" s="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</row>
    <row r="39" spans="1:43" s="9" customFormat="1">
      <c r="A39" s="9">
        <f>A3*C39</f>
        <v>1.1797499999999999</v>
      </c>
      <c r="B39" s="9">
        <f>PI()*((A39/2)^2)</f>
        <v>1.0931250668855874</v>
      </c>
      <c r="C39" s="9">
        <v>0.17874999999999999</v>
      </c>
      <c r="D39" s="10">
        <v>1.95</v>
      </c>
      <c r="E39" s="10">
        <v>1.2450000000000001</v>
      </c>
      <c r="F39" s="9">
        <f>ROUND(E39/B39,2)</f>
        <v>1.1399999999999999</v>
      </c>
      <c r="G39" s="9">
        <f>ROUND(60/((D3*PI())/F39),1)</f>
        <v>18.100000000000001</v>
      </c>
      <c r="H39" s="11">
        <f>ROUND(E39*9.81*D39,3)</f>
        <v>23.815999999999999</v>
      </c>
      <c r="I39" s="11">
        <v>0.61</v>
      </c>
      <c r="J39" s="11">
        <f>ROUND(H39*I39,3)</f>
        <v>14.528</v>
      </c>
      <c r="K39" s="9">
        <f>ROUND(PI()*((A3/2)^2)*D39,3)</f>
        <v>66.712999999999994</v>
      </c>
      <c r="L39" s="9">
        <f>ROUND(((H39-J39)*1000)/K39,1)</f>
        <v>139.19999999999999</v>
      </c>
      <c r="M39" s="9">
        <f>ROUND(J3*J39,2)</f>
        <v>11.38</v>
      </c>
      <c r="N39" s="9">
        <f>ROUND(M39/H39,2)</f>
        <v>0.48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</row>
    <row r="40" spans="1:43">
      <c r="A40">
        <f>A3*C40</f>
        <v>1.1879999999999999</v>
      </c>
      <c r="B40">
        <f t="shared" si="0"/>
        <v>1.1084669855220082</v>
      </c>
      <c r="C40" s="22">
        <v>0.18</v>
      </c>
      <c r="D40" s="23">
        <v>2</v>
      </c>
      <c r="E40" s="23">
        <v>1.2769999999999999</v>
      </c>
      <c r="F40">
        <f t="shared" si="1"/>
        <v>1.1499999999999999</v>
      </c>
      <c r="G40">
        <f>ROUND(60/((D3*PI())/F40),1)</f>
        <v>18.3</v>
      </c>
      <c r="H40" s="7">
        <f t="shared" si="2"/>
        <v>25.055</v>
      </c>
      <c r="I40" s="6">
        <v>0.57999999999999996</v>
      </c>
      <c r="J40" s="7">
        <f t="shared" si="3"/>
        <v>14.532</v>
      </c>
      <c r="K40">
        <f>ROUND(PI()*((A3/2)^2)*D40,3)</f>
        <v>68.424000000000007</v>
      </c>
      <c r="L40">
        <f t="shared" si="4"/>
        <v>153.80000000000001</v>
      </c>
      <c r="M40">
        <f>ROUND(J3*J40,2)</f>
        <v>11.38</v>
      </c>
      <c r="N40">
        <f>ROUND(M40/H40,2)</f>
        <v>0.45</v>
      </c>
      <c r="O40" s="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</row>
    <row r="41" spans="1:43" ht="16" thickBot="1">
      <c r="A41" s="12" t="s">
        <v>15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43" ht="16" thickBot="1">
      <c r="A42" s="16" t="s">
        <v>7</v>
      </c>
      <c r="B42" s="17">
        <v>0.4</v>
      </c>
      <c r="C42" s="17">
        <v>0.6</v>
      </c>
      <c r="D42" s="17">
        <v>0.8</v>
      </c>
      <c r="E42" s="17">
        <v>1</v>
      </c>
      <c r="F42" s="17">
        <v>1.2</v>
      </c>
      <c r="G42" s="17">
        <v>1.4</v>
      </c>
      <c r="H42" s="17">
        <v>1.6</v>
      </c>
      <c r="I42" s="17">
        <v>1.8</v>
      </c>
      <c r="J42" s="17">
        <v>2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43" ht="16" thickBot="1">
      <c r="A43" s="18" t="s">
        <v>8</v>
      </c>
      <c r="B43" s="19">
        <v>14</v>
      </c>
      <c r="C43" s="19">
        <v>14.5</v>
      </c>
      <c r="D43" s="19">
        <v>15</v>
      </c>
      <c r="E43" s="19">
        <v>15.5</v>
      </c>
      <c r="F43" s="19">
        <v>16</v>
      </c>
      <c r="G43" s="19">
        <v>16.5</v>
      </c>
      <c r="H43" s="19">
        <v>17</v>
      </c>
      <c r="I43" s="19">
        <v>17.5</v>
      </c>
      <c r="J43" s="19">
        <v>18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43">
      <c r="A44" s="12" t="s">
        <v>59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43">
      <c r="A45" s="12" t="s">
        <v>23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43">
      <c r="A46" s="20" t="s">
        <v>12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43">
      <c r="A47" s="12" t="s">
        <v>51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43">
      <c r="A48" s="12" t="s">
        <v>52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>
      <c r="A49" s="12" t="s">
        <v>53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>
      <c r="A50" s="12" t="s">
        <v>17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>
      <c r="A51" s="12" t="s">
        <v>33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>
      <c r="A52" s="21" t="s">
        <v>34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>
      <c r="A53" s="12" t="s">
        <v>30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>
      <c r="A54" s="12" t="s">
        <v>45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>
      <c r="A55" s="12" t="s">
        <v>18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>
      <c r="A56" s="12" t="s">
        <v>36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>
      <c r="A57" s="12" t="s">
        <v>20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>
      <c r="A58" s="12" t="s">
        <v>44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>
      <c r="A59" s="12" t="s">
        <v>50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>
      <c r="A60" s="12"/>
      <c r="B60" s="14" t="s">
        <v>22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>
      <c r="A61" s="12" t="s">
        <v>46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>
      <c r="A62" s="12" t="s">
        <v>24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>
      <c r="A63" s="12" t="s">
        <v>47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>
      <c r="A64" s="12" t="s">
        <v>27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>
      <c r="A65" s="12" t="s">
        <v>48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A66" s="12" t="s">
        <v>25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>
      <c r="A67" s="12" t="s">
        <v>39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>
      <c r="A68" s="12" t="s">
        <v>49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>
      <c r="A69" s="12" t="s">
        <v>54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>
      <c r="A70" s="12" t="s">
        <v>55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>
      <c r="A71" s="12" t="s">
        <v>37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>
      <c r="A72" s="12" t="s">
        <v>28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>
      <c r="A73" s="12" t="s">
        <v>38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>
      <c r="A74" s="12" t="s">
        <v>29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 spans="1:24"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spans="1:24"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</row>
    <row r="81" spans="3:24"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</row>
    <row r="82" spans="3:24"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</row>
    <row r="83" spans="3:24"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</row>
    <row r="84" spans="3:24"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</row>
    <row r="85" spans="3:24"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</row>
    <row r="86" spans="3:24"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</row>
    <row r="87" spans="3:24"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</row>
    <row r="88" spans="3:24"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</row>
    <row r="89" spans="3:24"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</row>
    <row r="90" spans="3:24"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</row>
    <row r="91" spans="3:24"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3:24"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</row>
    <row r="93" spans="3:24"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</row>
    <row r="94" spans="3:24"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</row>
    <row r="95" spans="3:24"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</row>
    <row r="96" spans="3:24"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</row>
    <row r="97" spans="3:24"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</row>
    <row r="98" spans="3:24"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</row>
    <row r="99" spans="3:24"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</row>
  </sheetData>
  <dataConsolidate/>
  <phoneticPr fontId="7" type="noConversion"/>
  <conditionalFormatting sqref="L8:L40">
    <cfRule type="colorScale" priority="5">
      <colorScale>
        <cfvo type="min"/>
        <cfvo type="num" val="35"/>
        <cfvo type="max"/>
        <color rgb="FFCCFFCC"/>
        <color rgb="FFFFEB84"/>
        <color rgb="FFFF0000"/>
      </colorScale>
    </cfRule>
    <cfRule type="dataBar" priority="6">
      <dataBar>
        <cfvo type="num" val="40"/>
        <cfvo type="max"/>
        <color rgb="FFFF0000"/>
      </dataBar>
      <extLst>
        <ext xmlns:x14="http://schemas.microsoft.com/office/spreadsheetml/2009/9/main" uri="{B025F937-C7B1-47D3-B67F-A62EFF666E3E}">
          <x14:id>{FF2CA513-A32D-094B-ABE3-BBF369B2B792}</x14:id>
        </ext>
      </extLst>
    </cfRule>
  </conditionalFormatting>
  <conditionalFormatting sqref="F8:F40">
    <cfRule type="cellIs" dxfId="1" priority="1" operator="between">
      <formula>1.399</formula>
      <formula>10</formula>
    </cfRule>
    <cfRule type="cellIs" dxfId="0" priority="2" operator="between">
      <formula>0</formula>
      <formula>1.4</formula>
    </cfRule>
  </conditionalFormatting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F2CA513-A32D-094B-ABE3-BBF369B2B792}">
            <x14:dataBar minLength="0" maxLength="100" gradient="0" direction="leftToRight">
              <x14:cfvo type="num">
                <xm:f>40</xm:f>
              </x14:cfvo>
              <x14:cfvo type="max"/>
              <x14:negativeFillColor rgb="FFCCFFCC"/>
              <x14:axisColor rgb="FF000000"/>
            </x14:dataBar>
          </x14:cfRule>
          <xm:sqref>L8:L40</xm:sqref>
        </x14:conditionalFormatting>
        <x14:conditionalFormatting xmlns:xm="http://schemas.microsoft.com/office/excel/2006/main">
          <x14:cfRule type="iconSet" priority="7" id="{45E73EAE-D69D-4244-A466-5D787A4D9E4C}">
            <x14:iconSet iconSet="3Symbols" custom="1">
              <x14:cfvo type="percent">
                <xm:f>0</xm:f>
              </x14:cfvo>
              <x14:cfvo type="num">
                <xm:f>36</xm:f>
              </x14:cfvo>
              <x14:cfvo type="num">
                <xm:f>40</xm:f>
              </x14:cfvo>
              <x14:cfIcon iconSet="3Symbols" iconId="2"/>
              <x14:cfIcon iconSet="3Symbols" iconId="1"/>
              <x14:cfIcon iconSet="3Symbols2" iconId="0"/>
            </x14:iconSet>
          </x14:cfRule>
          <xm:sqref>L8:L40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Fishway GWVPP</dc:title>
  <dc:subject>Fish passage through a vortex under a turbine</dc:subject>
  <dc:creator>Nat</dc:creator>
  <cp:keywords/>
  <dc:description/>
  <cp:lastModifiedBy>Nat</cp:lastModifiedBy>
  <dcterms:created xsi:type="dcterms:W3CDTF">2016-03-12T12:06:01Z</dcterms:created>
  <dcterms:modified xsi:type="dcterms:W3CDTF">2016-04-04T10:15:52Z</dcterms:modified>
  <cp:category/>
</cp:coreProperties>
</file>