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1" l="1"/>
  <c r="B40" i="1"/>
  <c r="Q40" i="1"/>
  <c r="R40" i="1"/>
  <c r="K40" i="1"/>
  <c r="A39" i="1"/>
  <c r="B39" i="1"/>
  <c r="Q39" i="1"/>
  <c r="R39" i="1"/>
  <c r="K39" i="1"/>
  <c r="A38" i="1"/>
  <c r="B38" i="1"/>
  <c r="Q38" i="1"/>
  <c r="R38" i="1"/>
  <c r="K38" i="1"/>
  <c r="A37" i="1"/>
  <c r="B37" i="1"/>
  <c r="Q37" i="1"/>
  <c r="R37" i="1"/>
  <c r="K37" i="1"/>
  <c r="A36" i="1"/>
  <c r="B36" i="1"/>
  <c r="Q36" i="1"/>
  <c r="R36" i="1"/>
  <c r="K36" i="1"/>
  <c r="A35" i="1"/>
  <c r="B35" i="1"/>
  <c r="Q35" i="1"/>
  <c r="R35" i="1"/>
  <c r="K35" i="1"/>
  <c r="A34" i="1"/>
  <c r="B34" i="1"/>
  <c r="Q34" i="1"/>
  <c r="R34" i="1"/>
  <c r="K34" i="1"/>
  <c r="A33" i="1"/>
  <c r="B33" i="1"/>
  <c r="Q33" i="1"/>
  <c r="R33" i="1"/>
  <c r="K33" i="1"/>
  <c r="A32" i="1"/>
  <c r="B32" i="1"/>
  <c r="Q32" i="1"/>
  <c r="R32" i="1"/>
  <c r="K32" i="1"/>
  <c r="A31" i="1"/>
  <c r="B31" i="1"/>
  <c r="Q31" i="1"/>
  <c r="R31" i="1"/>
  <c r="K31" i="1"/>
  <c r="A30" i="1"/>
  <c r="B30" i="1"/>
  <c r="Q30" i="1"/>
  <c r="R30" i="1"/>
  <c r="K30" i="1"/>
  <c r="A29" i="1"/>
  <c r="B29" i="1"/>
  <c r="Q29" i="1"/>
  <c r="R29" i="1"/>
  <c r="K29" i="1"/>
  <c r="A28" i="1"/>
  <c r="B28" i="1"/>
  <c r="Q28" i="1"/>
  <c r="R28" i="1"/>
  <c r="K28" i="1"/>
  <c r="A27" i="1"/>
  <c r="B27" i="1"/>
  <c r="Q27" i="1"/>
  <c r="R27" i="1"/>
  <c r="K27" i="1"/>
  <c r="A26" i="1"/>
  <c r="B26" i="1"/>
  <c r="Q26" i="1"/>
  <c r="R26" i="1"/>
  <c r="K26" i="1"/>
  <c r="A25" i="1"/>
  <c r="B25" i="1"/>
  <c r="Q25" i="1"/>
  <c r="R25" i="1"/>
  <c r="K25" i="1"/>
  <c r="A24" i="1"/>
  <c r="B24" i="1"/>
  <c r="Q24" i="1"/>
  <c r="R24" i="1"/>
  <c r="K24" i="1"/>
  <c r="A23" i="1"/>
  <c r="B23" i="1"/>
  <c r="Q23" i="1"/>
  <c r="R23" i="1"/>
  <c r="K23" i="1"/>
  <c r="A22" i="1"/>
  <c r="B22" i="1"/>
  <c r="Q22" i="1"/>
  <c r="R22" i="1"/>
  <c r="K22" i="1"/>
  <c r="A21" i="1"/>
  <c r="B21" i="1"/>
  <c r="Q21" i="1"/>
  <c r="R21" i="1"/>
  <c r="K21" i="1"/>
  <c r="A20" i="1"/>
  <c r="B20" i="1"/>
  <c r="Q20" i="1"/>
  <c r="R20" i="1"/>
  <c r="K20" i="1"/>
  <c r="A19" i="1"/>
  <c r="B19" i="1"/>
  <c r="Q19" i="1"/>
  <c r="R19" i="1"/>
  <c r="K19" i="1"/>
  <c r="A18" i="1"/>
  <c r="B18" i="1"/>
  <c r="Q18" i="1"/>
  <c r="R18" i="1"/>
  <c r="K18" i="1"/>
  <c r="A17" i="1"/>
  <c r="B17" i="1"/>
  <c r="Q17" i="1"/>
  <c r="R17" i="1"/>
  <c r="K17" i="1"/>
  <c r="A16" i="1"/>
  <c r="B16" i="1"/>
  <c r="Q16" i="1"/>
  <c r="R16" i="1"/>
  <c r="K16" i="1"/>
  <c r="A15" i="1"/>
  <c r="B15" i="1"/>
  <c r="Q15" i="1"/>
  <c r="R15" i="1"/>
  <c r="K15" i="1"/>
  <c r="A14" i="1"/>
  <c r="B14" i="1"/>
  <c r="Q14" i="1"/>
  <c r="R14" i="1"/>
  <c r="K14" i="1"/>
  <c r="A13" i="1"/>
  <c r="B13" i="1"/>
  <c r="Q13" i="1"/>
  <c r="R13" i="1"/>
  <c r="K13" i="1"/>
  <c r="A12" i="1"/>
  <c r="B12" i="1"/>
  <c r="Q12" i="1"/>
  <c r="R12" i="1"/>
  <c r="K12" i="1"/>
  <c r="A11" i="1"/>
  <c r="B11" i="1"/>
  <c r="Q11" i="1"/>
  <c r="R11" i="1"/>
  <c r="K11" i="1"/>
  <c r="A10" i="1"/>
  <c r="B10" i="1"/>
  <c r="Q10" i="1"/>
  <c r="R10" i="1"/>
  <c r="K10" i="1"/>
  <c r="A9" i="1"/>
  <c r="B9" i="1"/>
  <c r="Q9" i="1"/>
  <c r="R9" i="1"/>
  <c r="K9" i="1"/>
  <c r="A8" i="1"/>
  <c r="B8" i="1"/>
  <c r="Q8" i="1"/>
  <c r="R8" i="1"/>
  <c r="K8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H40" i="1"/>
  <c r="J40" i="1"/>
  <c r="M40" i="1"/>
  <c r="N40" i="1"/>
  <c r="H39" i="1"/>
  <c r="J39" i="1"/>
  <c r="M39" i="1"/>
  <c r="N39" i="1"/>
  <c r="H38" i="1"/>
  <c r="J38" i="1"/>
  <c r="M38" i="1"/>
  <c r="N38" i="1"/>
  <c r="H37" i="1"/>
  <c r="J37" i="1"/>
  <c r="M37" i="1"/>
  <c r="N37" i="1"/>
  <c r="H36" i="1"/>
  <c r="J36" i="1"/>
  <c r="M36" i="1"/>
  <c r="N36" i="1"/>
  <c r="H35" i="1"/>
  <c r="J35" i="1"/>
  <c r="M35" i="1"/>
  <c r="N35" i="1"/>
  <c r="H34" i="1"/>
  <c r="J34" i="1"/>
  <c r="M34" i="1"/>
  <c r="N34" i="1"/>
  <c r="H33" i="1"/>
  <c r="J33" i="1"/>
  <c r="M33" i="1"/>
  <c r="N33" i="1"/>
  <c r="H32" i="1"/>
  <c r="J32" i="1"/>
  <c r="M32" i="1"/>
  <c r="N32" i="1"/>
  <c r="H31" i="1"/>
  <c r="J31" i="1"/>
  <c r="M31" i="1"/>
  <c r="N31" i="1"/>
  <c r="H30" i="1"/>
  <c r="J30" i="1"/>
  <c r="M30" i="1"/>
  <c r="N30" i="1"/>
  <c r="H29" i="1"/>
  <c r="J29" i="1"/>
  <c r="M29" i="1"/>
  <c r="N29" i="1"/>
  <c r="H28" i="1"/>
  <c r="J28" i="1"/>
  <c r="M28" i="1"/>
  <c r="N28" i="1"/>
  <c r="H27" i="1"/>
  <c r="J27" i="1"/>
  <c r="M27" i="1"/>
  <c r="N27" i="1"/>
  <c r="H26" i="1"/>
  <c r="J26" i="1"/>
  <c r="M26" i="1"/>
  <c r="N26" i="1"/>
  <c r="H25" i="1"/>
  <c r="J25" i="1"/>
  <c r="M25" i="1"/>
  <c r="N25" i="1"/>
  <c r="H24" i="1"/>
  <c r="J24" i="1"/>
  <c r="M24" i="1"/>
  <c r="N24" i="1"/>
  <c r="H23" i="1"/>
  <c r="J23" i="1"/>
  <c r="M23" i="1"/>
  <c r="N23" i="1"/>
  <c r="H22" i="1"/>
  <c r="J22" i="1"/>
  <c r="M22" i="1"/>
  <c r="N22" i="1"/>
  <c r="H21" i="1"/>
  <c r="J21" i="1"/>
  <c r="M21" i="1"/>
  <c r="N21" i="1"/>
  <c r="H20" i="1"/>
  <c r="J20" i="1"/>
  <c r="M20" i="1"/>
  <c r="N20" i="1"/>
  <c r="H19" i="1"/>
  <c r="J19" i="1"/>
  <c r="M19" i="1"/>
  <c r="N19" i="1"/>
  <c r="H18" i="1"/>
  <c r="J18" i="1"/>
  <c r="M18" i="1"/>
  <c r="N18" i="1"/>
  <c r="H17" i="1"/>
  <c r="J17" i="1"/>
  <c r="M17" i="1"/>
  <c r="N17" i="1"/>
  <c r="H16" i="1"/>
  <c r="J16" i="1"/>
  <c r="M16" i="1"/>
  <c r="N16" i="1"/>
  <c r="H15" i="1"/>
  <c r="J15" i="1"/>
  <c r="M15" i="1"/>
  <c r="N15" i="1"/>
  <c r="H14" i="1"/>
  <c r="J14" i="1"/>
  <c r="M14" i="1"/>
  <c r="N14" i="1"/>
  <c r="H13" i="1"/>
  <c r="J13" i="1"/>
  <c r="M13" i="1"/>
  <c r="N13" i="1"/>
  <c r="H12" i="1"/>
  <c r="J12" i="1"/>
  <c r="M12" i="1"/>
  <c r="N12" i="1"/>
  <c r="H11" i="1"/>
  <c r="J11" i="1"/>
  <c r="M11" i="1"/>
  <c r="N11" i="1"/>
  <c r="H10" i="1"/>
  <c r="J10" i="1"/>
  <c r="M10" i="1"/>
  <c r="N10" i="1"/>
  <c r="H9" i="1"/>
  <c r="J9" i="1"/>
  <c r="M9" i="1"/>
  <c r="N9" i="1"/>
  <c r="H8" i="1"/>
  <c r="J8" i="1"/>
  <c r="M8" i="1"/>
  <c r="N8" i="1"/>
  <c r="F31" i="1"/>
  <c r="G31" i="1"/>
  <c r="L39" i="1"/>
  <c r="L37" i="1"/>
  <c r="L35" i="1"/>
  <c r="L33" i="1"/>
  <c r="L31" i="1"/>
  <c r="L29" i="1"/>
  <c r="L27" i="1"/>
  <c r="L25" i="1"/>
  <c r="L23" i="1"/>
  <c r="L21" i="1"/>
  <c r="L8" i="1"/>
  <c r="L19" i="1"/>
  <c r="L17" i="1"/>
  <c r="L15" i="1"/>
  <c r="L13" i="1"/>
  <c r="L11" i="1"/>
  <c r="L9" i="1"/>
  <c r="F39" i="1"/>
  <c r="G39" i="1"/>
  <c r="F37" i="1"/>
  <c r="G37" i="1"/>
  <c r="F35" i="1"/>
  <c r="G35" i="1"/>
  <c r="F33" i="1"/>
  <c r="G33" i="1"/>
  <c r="F29" i="1"/>
  <c r="G29" i="1"/>
  <c r="F27" i="1"/>
  <c r="G27" i="1"/>
  <c r="F25" i="1"/>
  <c r="G25" i="1"/>
  <c r="F23" i="1"/>
  <c r="G23" i="1"/>
  <c r="F21" i="1"/>
  <c r="G21" i="1"/>
  <c r="F19" i="1"/>
  <c r="G19" i="1"/>
  <c r="F17" i="1"/>
  <c r="G17" i="1"/>
  <c r="F15" i="1"/>
  <c r="G15" i="1"/>
  <c r="F13" i="1"/>
  <c r="G13" i="1"/>
  <c r="F11" i="1"/>
  <c r="G11" i="1"/>
  <c r="F9" i="1"/>
  <c r="G9" i="1"/>
  <c r="F8" i="1"/>
  <c r="G8" i="1"/>
  <c r="F40" i="1"/>
  <c r="G40" i="1"/>
  <c r="F38" i="1"/>
  <c r="G38" i="1"/>
  <c r="F36" i="1"/>
  <c r="G36" i="1"/>
  <c r="F34" i="1"/>
  <c r="G34" i="1"/>
  <c r="F32" i="1"/>
  <c r="G32" i="1"/>
  <c r="F30" i="1"/>
  <c r="G30" i="1"/>
  <c r="F28" i="1"/>
  <c r="G28" i="1"/>
  <c r="F26" i="1"/>
  <c r="G26" i="1"/>
  <c r="F24" i="1"/>
  <c r="G24" i="1"/>
  <c r="F22" i="1"/>
  <c r="G22" i="1"/>
  <c r="F20" i="1"/>
  <c r="G20" i="1"/>
  <c r="F18" i="1"/>
  <c r="G18" i="1"/>
  <c r="F16" i="1"/>
  <c r="G16" i="1"/>
  <c r="F14" i="1"/>
  <c r="G14" i="1"/>
  <c r="F12" i="1"/>
  <c r="G12" i="1"/>
  <c r="F10" i="1"/>
  <c r="G10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</calcChain>
</file>

<file path=xl/sharedStrings.xml><?xml version="1.0" encoding="utf-8"?>
<sst xmlns="http://schemas.openxmlformats.org/spreadsheetml/2006/main" count="98" uniqueCount="94">
  <si>
    <t>Qtm^3/s</t>
  </si>
  <si>
    <t>HP</t>
  </si>
  <si>
    <t>EffM</t>
  </si>
  <si>
    <t>Twt</t>
  </si>
  <si>
    <t>W/m^3</t>
  </si>
  <si>
    <t>head</t>
  </si>
  <si>
    <t>*%</t>
  </si>
  <si>
    <t>O%</t>
  </si>
  <si>
    <t>Tank Diameter metres</t>
  </si>
  <si>
    <t>Om^2</t>
  </si>
  <si>
    <t>Om^2 = The area of the orifice</t>
  </si>
  <si>
    <t>MP</t>
  </si>
  <si>
    <t>Pt</t>
  </si>
  <si>
    <t>Below is optimum orifice %(TankDiameter)=O% for vortex strength per head height</t>
  </si>
  <si>
    <t>vMaxt</t>
  </si>
  <si>
    <t>vMaxt Maximum velocity in metres per second pasing the orifice at given Qt</t>
  </si>
  <si>
    <t>Other Loss eg gearing gen. wire</t>
  </si>
  <si>
    <t>Pt Expected power output including Other Loss in kW =MP(I3)</t>
  </si>
  <si>
    <t>For Salmonids vMaxt=&lt;2m/s, W/m^3=&lt;110</t>
  </si>
  <si>
    <t>Important Notes</t>
  </si>
  <si>
    <t>2. Consider what species of fish apply to your site. Murray Cod of 1m length need =&gt;1m Od, 4 blades or less</t>
  </si>
  <si>
    <t>6. A sliding control gate is optional, on some water courses advisable, but at least install a manual board stop gate.</t>
  </si>
  <si>
    <t>Fish Way GWVPP</t>
  </si>
  <si>
    <t>4. A sloping rock &amp; reed ramp for (3.) can be included inside the design to decrease velocities =&lt;0.25m/s</t>
  </si>
  <si>
    <t>so there is no practical reason why a series of these couldn't act as a fish pass for large weirs.</t>
  </si>
  <si>
    <t>Mechanical Efficiency or Other Loss figures, then please use them.</t>
  </si>
  <si>
    <t>EffM Mechanical efficiency claimed by Swiss cooperative GWKK then weighted by Obergrafendorf chart.</t>
  </si>
  <si>
    <t>RPM</t>
  </si>
  <si>
    <t>Turbine Diameter</t>
  </si>
  <si>
    <t>RPM = 60/((D3*PI())/F8) = where turbine tip is at vMaxt m/s</t>
  </si>
  <si>
    <t>HP = (1000)(Q)(9.81)(H)/1000=kW Total hydraulic power or 100%</t>
  </si>
  <si>
    <t>To help assess tank design so slow swimming fish are able in either direction</t>
  </si>
  <si>
    <t>W/m^3 Watts per cubic metre of water &lt;40 desired for slow fish</t>
  </si>
  <si>
    <t>10. Possible to step greater heights with one flowing into the next. For 3m, put in two 1.5m head rotation tanks</t>
  </si>
  <si>
    <t xml:space="preserve">11. There is no claim as to the accuracy of any figures used in the spreadsheet above. Having more accurate </t>
  </si>
  <si>
    <t>7. The intake velocity is designed to &lt;0.6m/s, or briefly 1m/s, always &lt;1.4. Tailwater the same, but species dependant.</t>
  </si>
  <si>
    <t>Ref_PtEf</t>
  </si>
  <si>
    <t>PtEff</t>
  </si>
  <si>
    <t>MP x</t>
  </si>
  <si>
    <t>"= Pt"</t>
  </si>
  <si>
    <t>PtEff The percentage of HP that is Pt or also known as water to wire total efficiency</t>
  </si>
  <si>
    <t>MP Mechanical Power from HP*EffM Any increase here will result in less Watts per cubic metre of the tank volume Twt</t>
  </si>
  <si>
    <t>1. The base of the rotation tank must be below tail water level, more so if it's to be a working fish pass at low flow.</t>
  </si>
  <si>
    <t>3. For the movement of Elvers, Fingerlings or crayfish a vortex bypass can be designed in a ribbed pipe &lt;1% gradient.</t>
  </si>
  <si>
    <t>5. A fail-safe moveable weir is essential for both unrestricted flood mitigation and not exceeding maximum design flow.</t>
  </si>
  <si>
    <t>8. Underneath the rotation tank is a fish resting pool having a depth no less than 1m.</t>
  </si>
  <si>
    <t>Ref_PtEf The percentage of HP that is Pt from actual working reference sites at given head; using 1st gen turbines.</t>
  </si>
  <si>
    <t>O% = *% from the chart above to give optimum orifice diameter, sourced from proven research.</t>
  </si>
  <si>
    <t>9. This design of a turbine in the centre of a vortex has patents on it, so it is illegal to make your own without buying</t>
  </si>
  <si>
    <t>one of the inventor's kits (license, plans, turbine, gen &amp; tech support), or at least the license for the design, just Google it.</t>
  </si>
  <si>
    <t>Yellow fields are user defined, light blue fields are data from scientific research.</t>
  </si>
  <si>
    <t>For weak, small or slow fish vMaxt=&lt;1.4m/s, W/m^3=&lt;40, conditional formatting gives a red X if outside the parameters.</t>
  </si>
  <si>
    <t xml:space="preserve">  1.?*(Fixed_Od)</t>
  </si>
  <si>
    <t>Circ</t>
  </si>
  <si>
    <t>TaTime</t>
  </si>
  <si>
    <t xml:space="preserve">Delineating a boundary within which the volume is moving per second, then the median distance devided by time gives m/s velocity. </t>
  </si>
  <si>
    <t>Hv%</t>
  </si>
  <si>
    <t>r/do%</t>
  </si>
  <si>
    <t xml:space="preserve">reliable predictive method being the Base Line Reynolds stress </t>
  </si>
  <si>
    <t>experimental results rather than theoretical, because the most</t>
  </si>
  <si>
    <t>The data is transformed to a percentage of Hv and r/do giving</t>
  </si>
  <si>
    <t>dimensionless data for design purposes.</t>
  </si>
  <si>
    <t>While this data was from experiments with a full open core vortex,</t>
  </si>
  <si>
    <t>if we apply the 0 base line to the tail water level, which should be</t>
  </si>
  <si>
    <t>255Kg/s Qt Vortex Profile</t>
  </si>
  <si>
    <t>590Kg/s Qt VP</t>
  </si>
  <si>
    <t>1095Kg/s VP</t>
  </si>
  <si>
    <t>The information above and displayed to the right, is scaled up</t>
  </si>
  <si>
    <t xml:space="preserve">Variations in the 78% to 90% Hv area of the plot are most likely </t>
  </si>
  <si>
    <t>caused by surface waves.</t>
  </si>
  <si>
    <t>The dimensions of circulation are length squared, divided by time; which is equivalent to velocity times length.</t>
  </si>
  <si>
    <t>Diameter_o</t>
  </si>
  <si>
    <t>Below is the sequence of working to arive at the above table:</t>
  </si>
  <si>
    <t>do = A3(O%) The % variable O% multiplied by the tank diameter to give this orifice diameter</t>
  </si>
  <si>
    <t>do</t>
  </si>
  <si>
    <t>Hvt</t>
  </si>
  <si>
    <t>Hvt Head height of vortex with turbine and is 1.5665(Qt), sourced from proven research.</t>
  </si>
  <si>
    <t>Qtm^3/s Flow rate in metres per second with turbine in place is Hvt/1.5665, sourced from proven research.</t>
  </si>
  <si>
    <t>This data should mediate between either end of the flow range,</t>
  </si>
  <si>
    <t>so shouldn't be used to relate to extremes under or over design Qt.</t>
  </si>
  <si>
    <t>just above the floor of the rotation tank, the curve will apply as the</t>
  </si>
  <si>
    <t>water will support itself in the scaled vortex given the required Qt.</t>
  </si>
  <si>
    <t>12. Consider the dimensions in Row 147, you will see a fishway for slow fish is not practical &gt;0.95m^3/s</t>
  </si>
  <si>
    <t>Vatistas n=2 velocity model seems to be close to reality.</t>
  </si>
  <si>
    <t>model (BSL RSM) for turbulent flow, to us, was too inaccurate. The</t>
  </si>
  <si>
    <t>a</t>
  </si>
  <si>
    <t>a%</t>
  </si>
  <si>
    <t>ao_col/2</t>
  </si>
  <si>
    <t>a   total air entrainment area bounded by the vortex curves</t>
  </si>
  <si>
    <t>Turbine Diameter = having a fixed orifice diameter, multiply by x. No proven research to give a value for x but likely &gt;1.05 &lt;1.35.</t>
  </si>
  <si>
    <t>ao_col/2  lower half of the air core column</t>
  </si>
  <si>
    <t>Twt Tank water volume with turbine at Hvt made more accurate by subtracting the air core area.</t>
  </si>
  <si>
    <t>TaTime  total average seconds for water to transit the tank</t>
  </si>
  <si>
    <t>a%  percentage of orifice area defined as air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</si>
</sst>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1"/>
      <name val="Cambria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mbria"/>
    </font>
    <font>
      <b/>
      <sz val="16"/>
      <color theme="1"/>
      <name val="Arial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0" fillId="4" borderId="0" xfId="0" applyFill="1"/>
    <xf numFmtId="0" fontId="10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0" xfId="0" applyFont="1" applyFill="1" applyAlignment="1">
      <alignment horizontal="left"/>
    </xf>
    <xf numFmtId="0" fontId="3" fillId="4" borderId="0" xfId="0" applyFont="1" applyFill="1"/>
    <xf numFmtId="0" fontId="0" fillId="5" borderId="0" xfId="0" applyFill="1"/>
    <xf numFmtId="0" fontId="3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1" fillId="4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74394632122598"/>
          <c:y val="0.016548463356974"/>
          <c:w val="0.766663385826772"/>
          <c:h val="0.952718676122931"/>
        </c:manualLayout>
      </c:layout>
      <c:scatterChart>
        <c:scatterStyle val="smoothMarker"/>
        <c:varyColors val="0"/>
        <c:ser>
          <c:idx val="1"/>
          <c:order val="3"/>
          <c:tx>
            <c:strRef>
              <c:f>Sheet1!$B$105:$B$106</c:f>
              <c:strCache>
                <c:ptCount val="1"/>
                <c:pt idx="0">
                  <c:v>255Kg/s Qt Vortex Profile r/do%</c:v>
                </c:pt>
              </c:strCache>
            </c:strRef>
          </c:tx>
          <c:xVal>
            <c:numRef>
              <c:f>Sheet1!$B$107:$B$120</c:f>
              <c:numCache>
                <c:formatCode>General</c:formatCode>
                <c:ptCount val="14"/>
                <c:pt idx="0">
                  <c:v>-0.2</c:v>
                </c:pt>
                <c:pt idx="1">
                  <c:v>-0.224</c:v>
                </c:pt>
                <c:pt idx="2">
                  <c:v>-0.252</c:v>
                </c:pt>
                <c:pt idx="3">
                  <c:v>-0.29</c:v>
                </c:pt>
                <c:pt idx="4">
                  <c:v>-0.371</c:v>
                </c:pt>
                <c:pt idx="5">
                  <c:v>-0.429</c:v>
                </c:pt>
                <c:pt idx="6">
                  <c:v>-0.51</c:v>
                </c:pt>
                <c:pt idx="7">
                  <c:v>-0.576</c:v>
                </c:pt>
                <c:pt idx="8">
                  <c:v>-0.652</c:v>
                </c:pt>
                <c:pt idx="9">
                  <c:v>-0.714</c:v>
                </c:pt>
                <c:pt idx="10">
                  <c:v>-0.786</c:v>
                </c:pt>
                <c:pt idx="11">
                  <c:v>-0.857</c:v>
                </c:pt>
                <c:pt idx="12">
                  <c:v>-0.929</c:v>
                </c:pt>
                <c:pt idx="13">
                  <c:v>-0.999</c:v>
                </c:pt>
              </c:numCache>
            </c:numRef>
          </c:xVal>
          <c:yVal>
            <c:numRef>
              <c:f>Sheet1!$A$107:$A$120</c:f>
              <c:numCache>
                <c:formatCode>General</c:formatCode>
                <c:ptCount val="14"/>
                <c:pt idx="0">
                  <c:v>0.0</c:v>
                </c:pt>
                <c:pt idx="1">
                  <c:v>0.212</c:v>
                </c:pt>
                <c:pt idx="2">
                  <c:v>0.409</c:v>
                </c:pt>
                <c:pt idx="3">
                  <c:v>0.576</c:v>
                </c:pt>
                <c:pt idx="4">
                  <c:v>0.758</c:v>
                </c:pt>
                <c:pt idx="5">
                  <c:v>0.818</c:v>
                </c:pt>
                <c:pt idx="6">
                  <c:v>0.864</c:v>
                </c:pt>
                <c:pt idx="7">
                  <c:v>0.894</c:v>
                </c:pt>
                <c:pt idx="8">
                  <c:v>0.924</c:v>
                </c:pt>
                <c:pt idx="9">
                  <c:v>0.939</c:v>
                </c:pt>
                <c:pt idx="10">
                  <c:v>0.955</c:v>
                </c:pt>
                <c:pt idx="11">
                  <c:v>0.985</c:v>
                </c:pt>
                <c:pt idx="12">
                  <c:v>0.99</c:v>
                </c:pt>
                <c:pt idx="13">
                  <c:v>0.999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Sheet1!$D$105:$D$106</c:f>
              <c:strCache>
                <c:ptCount val="1"/>
                <c:pt idx="0">
                  <c:v>590Kg/s Qt VP r/do%</c:v>
                </c:pt>
              </c:strCache>
            </c:strRef>
          </c:tx>
          <c:xVal>
            <c:numRef>
              <c:f>Sheet1!$D$107:$D$120</c:f>
              <c:numCache>
                <c:formatCode>General</c:formatCode>
                <c:ptCount val="14"/>
                <c:pt idx="0">
                  <c:v>-0.17</c:v>
                </c:pt>
                <c:pt idx="1">
                  <c:v>-0.2</c:v>
                </c:pt>
                <c:pt idx="2">
                  <c:v>-0.219</c:v>
                </c:pt>
                <c:pt idx="3">
                  <c:v>-0.248</c:v>
                </c:pt>
                <c:pt idx="4">
                  <c:v>-0.286</c:v>
                </c:pt>
                <c:pt idx="5">
                  <c:v>-0.333</c:v>
                </c:pt>
                <c:pt idx="6">
                  <c:v>-0.357</c:v>
                </c:pt>
                <c:pt idx="7">
                  <c:v>-0.433</c:v>
                </c:pt>
                <c:pt idx="8">
                  <c:v>-0.505</c:v>
                </c:pt>
                <c:pt idx="9">
                  <c:v>-0.581</c:v>
                </c:pt>
                <c:pt idx="10">
                  <c:v>-0.714</c:v>
                </c:pt>
                <c:pt idx="11">
                  <c:v>-0.857</c:v>
                </c:pt>
                <c:pt idx="12">
                  <c:v>-0.933</c:v>
                </c:pt>
                <c:pt idx="13">
                  <c:v>-0.99</c:v>
                </c:pt>
              </c:numCache>
            </c:numRef>
          </c:xVal>
          <c:yVal>
            <c:numRef>
              <c:f>Sheet1!$C$107:$C$120</c:f>
              <c:numCache>
                <c:formatCode>General</c:formatCode>
                <c:ptCount val="14"/>
                <c:pt idx="0">
                  <c:v>0.0</c:v>
                </c:pt>
                <c:pt idx="1">
                  <c:v>0.366</c:v>
                </c:pt>
                <c:pt idx="2">
                  <c:v>0.485</c:v>
                </c:pt>
                <c:pt idx="3">
                  <c:v>0.619</c:v>
                </c:pt>
                <c:pt idx="4">
                  <c:v>0.709</c:v>
                </c:pt>
                <c:pt idx="5">
                  <c:v>0.784</c:v>
                </c:pt>
                <c:pt idx="6">
                  <c:v>0.836</c:v>
                </c:pt>
                <c:pt idx="7">
                  <c:v>0.881</c:v>
                </c:pt>
                <c:pt idx="8">
                  <c:v>0.925</c:v>
                </c:pt>
                <c:pt idx="9">
                  <c:v>0.94</c:v>
                </c:pt>
                <c:pt idx="10">
                  <c:v>0.97</c:v>
                </c:pt>
                <c:pt idx="11">
                  <c:v>0.985</c:v>
                </c:pt>
                <c:pt idx="12">
                  <c:v>0.993</c:v>
                </c:pt>
                <c:pt idx="13">
                  <c:v>0.999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Sheet1!$F$105:$F$106</c:f>
              <c:strCache>
                <c:ptCount val="1"/>
                <c:pt idx="0">
                  <c:v>1095Kg/s VP r/do%</c:v>
                </c:pt>
              </c:strCache>
            </c:strRef>
          </c:tx>
          <c:xVal>
            <c:numRef>
              <c:f>Sheet1!$F$107:$F$120</c:f>
              <c:numCache>
                <c:formatCode>General</c:formatCode>
                <c:ptCount val="14"/>
                <c:pt idx="0">
                  <c:v>-0.12</c:v>
                </c:pt>
                <c:pt idx="1">
                  <c:v>-0.155</c:v>
                </c:pt>
                <c:pt idx="2">
                  <c:v>-0.214</c:v>
                </c:pt>
                <c:pt idx="3">
                  <c:v>-0.25</c:v>
                </c:pt>
                <c:pt idx="4">
                  <c:v>-0.286</c:v>
                </c:pt>
                <c:pt idx="5">
                  <c:v>-0.357</c:v>
                </c:pt>
                <c:pt idx="6">
                  <c:v>-0.429</c:v>
                </c:pt>
                <c:pt idx="7">
                  <c:v>-0.5</c:v>
                </c:pt>
                <c:pt idx="8">
                  <c:v>-0.643</c:v>
                </c:pt>
                <c:pt idx="9">
                  <c:v>-0.786</c:v>
                </c:pt>
                <c:pt idx="10">
                  <c:v>-0.929</c:v>
                </c:pt>
                <c:pt idx="11">
                  <c:v>-0.939</c:v>
                </c:pt>
                <c:pt idx="12">
                  <c:v>-0.949</c:v>
                </c:pt>
                <c:pt idx="13">
                  <c:v>-0.99</c:v>
                </c:pt>
              </c:numCache>
            </c:numRef>
          </c:xVal>
          <c:yVal>
            <c:numRef>
              <c:f>Sheet1!$E$107:$E$120</c:f>
              <c:numCache>
                <c:formatCode>General</c:formatCode>
                <c:ptCount val="14"/>
                <c:pt idx="0">
                  <c:v>0.0</c:v>
                </c:pt>
                <c:pt idx="1">
                  <c:v>0.449</c:v>
                </c:pt>
                <c:pt idx="2">
                  <c:v>0.705</c:v>
                </c:pt>
                <c:pt idx="3">
                  <c:v>0.778</c:v>
                </c:pt>
                <c:pt idx="4">
                  <c:v>0.838</c:v>
                </c:pt>
                <c:pt idx="5">
                  <c:v>0.91</c:v>
                </c:pt>
                <c:pt idx="6">
                  <c:v>0.936</c:v>
                </c:pt>
                <c:pt idx="7">
                  <c:v>0.953</c:v>
                </c:pt>
                <c:pt idx="8">
                  <c:v>0.974</c:v>
                </c:pt>
                <c:pt idx="9">
                  <c:v>0.983</c:v>
                </c:pt>
                <c:pt idx="10">
                  <c:v>0.991</c:v>
                </c:pt>
                <c:pt idx="11">
                  <c:v>0.991</c:v>
                </c:pt>
                <c:pt idx="12">
                  <c:v>0.991</c:v>
                </c:pt>
                <c:pt idx="13">
                  <c:v>0.999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Sheet1!$B$105:$B$106</c:f>
              <c:strCache>
                <c:ptCount val="1"/>
                <c:pt idx="0">
                  <c:v>255Kg/s Qt Vortex Profile r/do%</c:v>
                </c:pt>
              </c:strCache>
            </c:strRef>
          </c:tx>
          <c:xVal>
            <c:numRef>
              <c:f>Sheet1!$B$107:$B$120</c:f>
              <c:numCache>
                <c:formatCode>General</c:formatCode>
                <c:ptCount val="14"/>
                <c:pt idx="0">
                  <c:v>-0.2</c:v>
                </c:pt>
                <c:pt idx="1">
                  <c:v>-0.224</c:v>
                </c:pt>
                <c:pt idx="2">
                  <c:v>-0.252</c:v>
                </c:pt>
                <c:pt idx="3">
                  <c:v>-0.29</c:v>
                </c:pt>
                <c:pt idx="4">
                  <c:v>-0.371</c:v>
                </c:pt>
                <c:pt idx="5">
                  <c:v>-0.429</c:v>
                </c:pt>
                <c:pt idx="6">
                  <c:v>-0.51</c:v>
                </c:pt>
                <c:pt idx="7">
                  <c:v>-0.576</c:v>
                </c:pt>
                <c:pt idx="8">
                  <c:v>-0.652</c:v>
                </c:pt>
                <c:pt idx="9">
                  <c:v>-0.714</c:v>
                </c:pt>
                <c:pt idx="10">
                  <c:v>-0.786</c:v>
                </c:pt>
                <c:pt idx="11">
                  <c:v>-0.857</c:v>
                </c:pt>
                <c:pt idx="12">
                  <c:v>-0.929</c:v>
                </c:pt>
                <c:pt idx="13">
                  <c:v>-0.999</c:v>
                </c:pt>
              </c:numCache>
            </c:numRef>
          </c:xVal>
          <c:yVal>
            <c:numRef>
              <c:f>Sheet1!$A$107:$A$120</c:f>
              <c:numCache>
                <c:formatCode>General</c:formatCode>
                <c:ptCount val="14"/>
                <c:pt idx="0">
                  <c:v>0.0</c:v>
                </c:pt>
                <c:pt idx="1">
                  <c:v>0.212</c:v>
                </c:pt>
                <c:pt idx="2">
                  <c:v>0.409</c:v>
                </c:pt>
                <c:pt idx="3">
                  <c:v>0.576</c:v>
                </c:pt>
                <c:pt idx="4">
                  <c:v>0.758</c:v>
                </c:pt>
                <c:pt idx="5">
                  <c:v>0.818</c:v>
                </c:pt>
                <c:pt idx="6">
                  <c:v>0.864</c:v>
                </c:pt>
                <c:pt idx="7">
                  <c:v>0.894</c:v>
                </c:pt>
                <c:pt idx="8">
                  <c:v>0.924</c:v>
                </c:pt>
                <c:pt idx="9">
                  <c:v>0.939</c:v>
                </c:pt>
                <c:pt idx="10">
                  <c:v>0.955</c:v>
                </c:pt>
                <c:pt idx="11">
                  <c:v>0.985</c:v>
                </c:pt>
                <c:pt idx="12">
                  <c:v>0.99</c:v>
                </c:pt>
                <c:pt idx="13">
                  <c:v>0.999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Sheet1!$D$105:$D$106</c:f>
              <c:strCache>
                <c:ptCount val="1"/>
                <c:pt idx="0">
                  <c:v>590Kg/s Qt VP r/do%</c:v>
                </c:pt>
              </c:strCache>
            </c:strRef>
          </c:tx>
          <c:xVal>
            <c:numRef>
              <c:f>Sheet1!$D$107:$D$120</c:f>
              <c:numCache>
                <c:formatCode>General</c:formatCode>
                <c:ptCount val="14"/>
                <c:pt idx="0">
                  <c:v>-0.17</c:v>
                </c:pt>
                <c:pt idx="1">
                  <c:v>-0.2</c:v>
                </c:pt>
                <c:pt idx="2">
                  <c:v>-0.219</c:v>
                </c:pt>
                <c:pt idx="3">
                  <c:v>-0.248</c:v>
                </c:pt>
                <c:pt idx="4">
                  <c:v>-0.286</c:v>
                </c:pt>
                <c:pt idx="5">
                  <c:v>-0.333</c:v>
                </c:pt>
                <c:pt idx="6">
                  <c:v>-0.357</c:v>
                </c:pt>
                <c:pt idx="7">
                  <c:v>-0.433</c:v>
                </c:pt>
                <c:pt idx="8">
                  <c:v>-0.505</c:v>
                </c:pt>
                <c:pt idx="9">
                  <c:v>-0.581</c:v>
                </c:pt>
                <c:pt idx="10">
                  <c:v>-0.714</c:v>
                </c:pt>
                <c:pt idx="11">
                  <c:v>-0.857</c:v>
                </c:pt>
                <c:pt idx="12">
                  <c:v>-0.933</c:v>
                </c:pt>
                <c:pt idx="13">
                  <c:v>-0.99</c:v>
                </c:pt>
              </c:numCache>
            </c:numRef>
          </c:xVal>
          <c:yVal>
            <c:numRef>
              <c:f>Sheet1!$C$107:$C$120</c:f>
              <c:numCache>
                <c:formatCode>General</c:formatCode>
                <c:ptCount val="14"/>
                <c:pt idx="0">
                  <c:v>0.0</c:v>
                </c:pt>
                <c:pt idx="1">
                  <c:v>0.366</c:v>
                </c:pt>
                <c:pt idx="2">
                  <c:v>0.485</c:v>
                </c:pt>
                <c:pt idx="3">
                  <c:v>0.619</c:v>
                </c:pt>
                <c:pt idx="4">
                  <c:v>0.709</c:v>
                </c:pt>
                <c:pt idx="5">
                  <c:v>0.784</c:v>
                </c:pt>
                <c:pt idx="6">
                  <c:v>0.836</c:v>
                </c:pt>
                <c:pt idx="7">
                  <c:v>0.881</c:v>
                </c:pt>
                <c:pt idx="8">
                  <c:v>0.925</c:v>
                </c:pt>
                <c:pt idx="9">
                  <c:v>0.94</c:v>
                </c:pt>
                <c:pt idx="10">
                  <c:v>0.97</c:v>
                </c:pt>
                <c:pt idx="11">
                  <c:v>0.985</c:v>
                </c:pt>
                <c:pt idx="12">
                  <c:v>0.993</c:v>
                </c:pt>
                <c:pt idx="13">
                  <c:v>0.999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Sheet1!$F$105:$F$106</c:f>
              <c:strCache>
                <c:ptCount val="1"/>
                <c:pt idx="0">
                  <c:v>1095Kg/s VP r/do%</c:v>
                </c:pt>
              </c:strCache>
            </c:strRef>
          </c:tx>
          <c:xVal>
            <c:numRef>
              <c:f>Sheet1!$F$107:$F$120</c:f>
              <c:numCache>
                <c:formatCode>General</c:formatCode>
                <c:ptCount val="14"/>
                <c:pt idx="0">
                  <c:v>-0.12</c:v>
                </c:pt>
                <c:pt idx="1">
                  <c:v>-0.155</c:v>
                </c:pt>
                <c:pt idx="2">
                  <c:v>-0.214</c:v>
                </c:pt>
                <c:pt idx="3">
                  <c:v>-0.25</c:v>
                </c:pt>
                <c:pt idx="4">
                  <c:v>-0.286</c:v>
                </c:pt>
                <c:pt idx="5">
                  <c:v>-0.357</c:v>
                </c:pt>
                <c:pt idx="6">
                  <c:v>-0.429</c:v>
                </c:pt>
                <c:pt idx="7">
                  <c:v>-0.5</c:v>
                </c:pt>
                <c:pt idx="8">
                  <c:v>-0.643</c:v>
                </c:pt>
                <c:pt idx="9">
                  <c:v>-0.786</c:v>
                </c:pt>
                <c:pt idx="10">
                  <c:v>-0.929</c:v>
                </c:pt>
                <c:pt idx="11">
                  <c:v>-0.939</c:v>
                </c:pt>
                <c:pt idx="12">
                  <c:v>-0.949</c:v>
                </c:pt>
                <c:pt idx="13">
                  <c:v>-0.99</c:v>
                </c:pt>
              </c:numCache>
            </c:numRef>
          </c:xVal>
          <c:yVal>
            <c:numRef>
              <c:f>Sheet1!$E$107:$E$120</c:f>
              <c:numCache>
                <c:formatCode>General</c:formatCode>
                <c:ptCount val="14"/>
                <c:pt idx="0">
                  <c:v>0.0</c:v>
                </c:pt>
                <c:pt idx="1">
                  <c:v>0.449</c:v>
                </c:pt>
                <c:pt idx="2">
                  <c:v>0.705</c:v>
                </c:pt>
                <c:pt idx="3">
                  <c:v>0.778</c:v>
                </c:pt>
                <c:pt idx="4">
                  <c:v>0.838</c:v>
                </c:pt>
                <c:pt idx="5">
                  <c:v>0.91</c:v>
                </c:pt>
                <c:pt idx="6">
                  <c:v>0.936</c:v>
                </c:pt>
                <c:pt idx="7">
                  <c:v>0.953</c:v>
                </c:pt>
                <c:pt idx="8">
                  <c:v>0.974</c:v>
                </c:pt>
                <c:pt idx="9">
                  <c:v>0.983</c:v>
                </c:pt>
                <c:pt idx="10">
                  <c:v>0.991</c:v>
                </c:pt>
                <c:pt idx="11">
                  <c:v>0.991</c:v>
                </c:pt>
                <c:pt idx="12">
                  <c:v>0.991</c:v>
                </c:pt>
                <c:pt idx="13">
                  <c:v>0.999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67576"/>
        <c:axId val="2062101480"/>
      </c:scatterChart>
      <c:valAx>
        <c:axId val="206356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2101480"/>
        <c:crosses val="autoZero"/>
        <c:crossBetween val="midCat"/>
      </c:valAx>
      <c:valAx>
        <c:axId val="2062101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567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103</xdr:row>
      <xdr:rowOff>139700</xdr:rowOff>
    </xdr:from>
    <xdr:to>
      <xdr:col>25</xdr:col>
      <xdr:colOff>787400</xdr:colOff>
      <xdr:row>146</xdr:row>
      <xdr:rowOff>139700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8"/>
  <sheetViews>
    <sheetView tabSelected="1" workbookViewId="0">
      <selection activeCell="K157" sqref="K157"/>
    </sheetView>
  </sheetViews>
  <sheetFormatPr baseColWidth="10" defaultRowHeight="15" x14ac:dyDescent="0"/>
  <cols>
    <col min="1" max="1" width="11" customWidth="1"/>
    <col min="3" max="3" width="8.5" customWidth="1"/>
    <col min="4" max="4" width="6.1640625" customWidth="1"/>
    <col min="5" max="5" width="9.6640625" customWidth="1"/>
    <col min="6" max="6" width="7.5" customWidth="1"/>
    <col min="7" max="7" width="6.83203125" bestFit="1" customWidth="1"/>
    <col min="8" max="8" width="7.5" customWidth="1"/>
    <col min="9" max="11" width="6.6640625" customWidth="1"/>
    <col min="12" max="12" width="8" customWidth="1"/>
    <col min="13" max="13" width="5" customWidth="1"/>
    <col min="14" max="14" width="9.83203125" customWidth="1"/>
    <col min="19" max="19" width="7.33203125" customWidth="1"/>
  </cols>
  <sheetData>
    <row r="1" spans="1:46" ht="19">
      <c r="A1" s="15" t="s">
        <v>22</v>
      </c>
      <c r="B1" s="12"/>
      <c r="C1" s="12"/>
      <c r="D1" s="25" t="s">
        <v>31</v>
      </c>
      <c r="E1" s="12"/>
      <c r="F1" s="12"/>
      <c r="G1" s="12"/>
      <c r="H1" s="12"/>
      <c r="I1" s="12"/>
      <c r="J1" s="12"/>
      <c r="K1" s="12"/>
      <c r="L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46">
      <c r="A2" s="14" t="s">
        <v>8</v>
      </c>
      <c r="B2" s="12"/>
      <c r="D2" s="14" t="s">
        <v>28</v>
      </c>
      <c r="F2" s="12"/>
      <c r="G2" s="12"/>
      <c r="H2" s="12"/>
      <c r="I2" s="14" t="s">
        <v>16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46">
      <c r="A3" s="2">
        <v>6.6</v>
      </c>
      <c r="B3" s="12"/>
      <c r="C3" s="12"/>
      <c r="D3" s="2">
        <v>0.9</v>
      </c>
      <c r="E3" s="12" t="s">
        <v>52</v>
      </c>
      <c r="F3" s="12"/>
      <c r="G3" s="12"/>
      <c r="H3" s="12"/>
      <c r="I3" s="3" t="s">
        <v>38</v>
      </c>
      <c r="J3" s="2">
        <v>0.78300000000000003</v>
      </c>
      <c r="K3" t="s">
        <v>39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46">
      <c r="A4" s="12"/>
      <c r="B4" s="12"/>
      <c r="C4" s="13" t="s">
        <v>50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46">
      <c r="A5" s="12"/>
      <c r="B5" s="12"/>
      <c r="C5" s="12" t="s">
        <v>18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46">
      <c r="A6" s="12"/>
      <c r="B6" s="12"/>
      <c r="C6" s="12" t="s">
        <v>51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46" ht="18">
      <c r="A7" s="4" t="s">
        <v>74</v>
      </c>
      <c r="B7" s="4" t="s">
        <v>9</v>
      </c>
      <c r="C7" s="4" t="s">
        <v>7</v>
      </c>
      <c r="D7" s="4" t="s">
        <v>75</v>
      </c>
      <c r="E7" s="1" t="s">
        <v>0</v>
      </c>
      <c r="F7" s="4" t="s">
        <v>14</v>
      </c>
      <c r="G7" s="8" t="s">
        <v>27</v>
      </c>
      <c r="H7" s="4" t="s">
        <v>1</v>
      </c>
      <c r="I7" s="4" t="s">
        <v>2</v>
      </c>
      <c r="J7" s="4" t="s">
        <v>11</v>
      </c>
      <c r="K7" s="4" t="s">
        <v>3</v>
      </c>
      <c r="L7" s="1" t="s">
        <v>4</v>
      </c>
      <c r="M7" s="4" t="s">
        <v>12</v>
      </c>
      <c r="N7" s="4" t="s">
        <v>37</v>
      </c>
      <c r="O7" s="4" t="s">
        <v>36</v>
      </c>
      <c r="P7" s="4" t="s">
        <v>86</v>
      </c>
      <c r="Q7" s="4" t="s">
        <v>87</v>
      </c>
      <c r="R7" s="4" t="s">
        <v>85</v>
      </c>
      <c r="S7" s="34" t="s">
        <v>54</v>
      </c>
      <c r="T7" s="12"/>
      <c r="U7" s="12"/>
      <c r="V7" s="12"/>
      <c r="W7" s="12"/>
      <c r="X7" s="12"/>
      <c r="Y7" s="12"/>
      <c r="Z7" s="12"/>
      <c r="AA7" s="12"/>
    </row>
    <row r="8" spans="1:46">
      <c r="A8">
        <f>A3*C8</f>
        <v>0.92400000000000004</v>
      </c>
      <c r="B8">
        <f>PI()*((A8/2)^2)</f>
        <v>0.67055410235281987</v>
      </c>
      <c r="C8" s="22">
        <v>0.14000000000000001</v>
      </c>
      <c r="D8" s="23">
        <v>0.4</v>
      </c>
      <c r="E8" s="23">
        <v>0.255</v>
      </c>
      <c r="F8">
        <f>ROUND(E8/B8,2)</f>
        <v>0.38</v>
      </c>
      <c r="G8">
        <f>ROUND(60/((D3*PI())/F8),1)</f>
        <v>8.1</v>
      </c>
      <c r="H8" s="5">
        <f>ROUND(E8*9.81*D8,3)</f>
        <v>1.0009999999999999</v>
      </c>
      <c r="I8" s="6">
        <v>0.46</v>
      </c>
      <c r="J8" s="5">
        <f>ROUND(H8*I8,3)</f>
        <v>0.46</v>
      </c>
      <c r="K8">
        <f>ROUND((PI()*((A3/2)^2)*D8)-R8,3)</f>
        <v>13.616</v>
      </c>
      <c r="L8">
        <f>ROUND(((H8-J8)*1000)/K8,1)</f>
        <v>39.700000000000003</v>
      </c>
      <c r="M8">
        <f>ROUND(J3*J8,2)</f>
        <v>0.36</v>
      </c>
      <c r="N8">
        <f t="shared" ref="N8:N40" si="0">ROUND(M8/H8,2)</f>
        <v>0.36</v>
      </c>
      <c r="O8" s="2"/>
      <c r="P8" s="2">
        <v>0.42</v>
      </c>
      <c r="Q8" s="26">
        <f t="shared" ref="Q8:Q40" si="1">ROUND((P8*B8*D8)*0.5,3)</f>
        <v>5.6000000000000001E-2</v>
      </c>
      <c r="R8" s="26">
        <f t="shared" ref="R8:R40" si="2">ROUND((D8*0.25*(PI()*((0.5*D8)^2)))+Q8,3)</f>
        <v>6.9000000000000006E-2</v>
      </c>
      <c r="S8" s="26">
        <f t="shared" ref="S8:S40" si="3">ROUND(K8/E8,1)</f>
        <v>53.4</v>
      </c>
      <c r="T8" s="12"/>
      <c r="U8" s="12"/>
      <c r="V8" s="12"/>
      <c r="W8" s="12"/>
      <c r="X8" s="12"/>
      <c r="Y8" s="12"/>
      <c r="Z8" s="12"/>
      <c r="AA8" s="12"/>
    </row>
    <row r="9" spans="1:46" s="9" customFormat="1">
      <c r="A9" s="9">
        <f>A3*C9</f>
        <v>0.93224999999999991</v>
      </c>
      <c r="B9" s="9">
        <f>PI()*((A9/2)^2)</f>
        <v>0.68258173891447349</v>
      </c>
      <c r="C9" s="9">
        <v>0.14124999999999999</v>
      </c>
      <c r="D9" s="10">
        <v>0.45</v>
      </c>
      <c r="E9" s="10">
        <v>0.28699999999999998</v>
      </c>
      <c r="F9" s="9">
        <f>ROUND(E9/B9,2)</f>
        <v>0.42</v>
      </c>
      <c r="G9" s="9">
        <f>ROUND(60/((D3*PI())/F9),1)</f>
        <v>8.9</v>
      </c>
      <c r="H9" s="11">
        <f>ROUND(E9*9.81*D9,3)</f>
        <v>1.2669999999999999</v>
      </c>
      <c r="I9" s="11">
        <v>0.52</v>
      </c>
      <c r="J9" s="11">
        <f>ROUND(H9*I9,3)</f>
        <v>0.65900000000000003</v>
      </c>
      <c r="K9" s="9">
        <f>ROUND((PI()*((A3/2)^2)*D9)-R9,3)</f>
        <v>15.313000000000001</v>
      </c>
      <c r="L9" s="9">
        <f>ROUND(((H9-J9)*1000)/K9,1)</f>
        <v>39.700000000000003</v>
      </c>
      <c r="M9" s="9">
        <f>ROUND(J3*J9,2)</f>
        <v>0.52</v>
      </c>
      <c r="N9" s="9">
        <f t="shared" si="0"/>
        <v>0.41</v>
      </c>
      <c r="P9" s="9">
        <v>0.41399999999999998</v>
      </c>
      <c r="Q9" s="9">
        <f t="shared" si="1"/>
        <v>6.4000000000000001E-2</v>
      </c>
      <c r="R9" s="9">
        <f t="shared" si="2"/>
        <v>8.2000000000000003E-2</v>
      </c>
      <c r="S9" s="9">
        <f t="shared" si="3"/>
        <v>53.4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>
      <c r="A10">
        <f>A3*C10</f>
        <v>0.94049999999999989</v>
      </c>
      <c r="B10">
        <f t="shared" ref="B10:B40" si="4">PI()*((A10/2)^2)</f>
        <v>0.6947162878011196</v>
      </c>
      <c r="C10" s="22">
        <v>0.14249999999999999</v>
      </c>
      <c r="D10" s="23">
        <v>0.5</v>
      </c>
      <c r="E10" s="23">
        <v>0.31900000000000001</v>
      </c>
      <c r="F10">
        <f t="shared" ref="F10:F40" si="5">ROUND(E10/B10,2)</f>
        <v>0.46</v>
      </c>
      <c r="G10">
        <f>ROUND(60/((D3*PI())/F10),1)</f>
        <v>9.8000000000000007</v>
      </c>
      <c r="H10" s="5">
        <f t="shared" ref="H10:H40" si="6">ROUND(E10*9.81*D10,3)</f>
        <v>1.5649999999999999</v>
      </c>
      <c r="I10" s="6">
        <v>0.57999999999999996</v>
      </c>
      <c r="J10" s="5">
        <f t="shared" ref="J10:J40" si="7">ROUND(H10*I10,3)</f>
        <v>0.90800000000000003</v>
      </c>
      <c r="K10">
        <f>ROUND((PI()*((A3/2)^2)*D10)-R10,3)</f>
        <v>17.010000000000002</v>
      </c>
      <c r="L10">
        <f t="shared" ref="L10:L40" si="8">ROUND(((H10-J10)*1000)/K10,1)</f>
        <v>38.6</v>
      </c>
      <c r="M10">
        <f>ROUND(J3*J10,2)</f>
        <v>0.71</v>
      </c>
      <c r="N10">
        <f t="shared" si="0"/>
        <v>0.45</v>
      </c>
      <c r="O10" s="2"/>
      <c r="P10" s="2">
        <v>0.40699999999999997</v>
      </c>
      <c r="Q10" s="26">
        <f t="shared" si="1"/>
        <v>7.0999999999999994E-2</v>
      </c>
      <c r="R10" s="26">
        <f t="shared" si="2"/>
        <v>9.6000000000000002E-2</v>
      </c>
      <c r="S10" s="12">
        <f t="shared" si="3"/>
        <v>53.3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9" customFormat="1">
      <c r="A11" s="9">
        <f>A3*C11</f>
        <v>0.94874999999999987</v>
      </c>
      <c r="B11" s="9">
        <f>PI()*((A11/2)^2)</f>
        <v>0.70695774901275832</v>
      </c>
      <c r="C11" s="9">
        <v>0.14374999999999999</v>
      </c>
      <c r="D11" s="10">
        <v>0.55000000000000004</v>
      </c>
      <c r="E11" s="10">
        <v>0.35099999999999998</v>
      </c>
      <c r="F11" s="9">
        <f>ROUND(E11/B11,2)</f>
        <v>0.5</v>
      </c>
      <c r="G11" s="9">
        <f>ROUND(60/((D3*PI())/F11),1)</f>
        <v>10.6</v>
      </c>
      <c r="H11" s="11">
        <f>ROUND(E11*9.81*D11,3)</f>
        <v>1.8939999999999999</v>
      </c>
      <c r="I11" s="11">
        <v>0.65</v>
      </c>
      <c r="J11" s="11">
        <f>ROUND(H11*I11,3)</f>
        <v>1.2310000000000001</v>
      </c>
      <c r="K11" s="9">
        <f>ROUND((PI()*((A3/2)^2)*D11)-R11,3)</f>
        <v>18.706</v>
      </c>
      <c r="L11" s="9">
        <f>ROUND(((H11-J11)*1000)/K11,1)</f>
        <v>35.4</v>
      </c>
      <c r="M11" s="9">
        <f>ROUND(J3*J11,2)</f>
        <v>0.96</v>
      </c>
      <c r="N11" s="9">
        <f t="shared" si="0"/>
        <v>0.51</v>
      </c>
      <c r="P11" s="9">
        <v>0.40100000000000002</v>
      </c>
      <c r="Q11" s="9">
        <f t="shared" si="1"/>
        <v>7.8E-2</v>
      </c>
      <c r="R11" s="9">
        <f t="shared" si="2"/>
        <v>0.111</v>
      </c>
      <c r="S11" s="9">
        <f t="shared" si="3"/>
        <v>53.3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>
      <c r="A12">
        <f>A3*C12</f>
        <v>0.95699999999999985</v>
      </c>
      <c r="B12">
        <f t="shared" si="4"/>
        <v>0.71930612254938942</v>
      </c>
      <c r="C12" s="22">
        <v>0.14499999999999999</v>
      </c>
      <c r="D12" s="23">
        <v>0.6</v>
      </c>
      <c r="E12" s="23">
        <v>0.38300000000000001</v>
      </c>
      <c r="F12">
        <f t="shared" si="5"/>
        <v>0.53</v>
      </c>
      <c r="G12">
        <f>ROUND(60/((D3*PI())/F12),1)</f>
        <v>11.2</v>
      </c>
      <c r="H12" s="5">
        <f t="shared" si="6"/>
        <v>2.254</v>
      </c>
      <c r="I12" s="6">
        <v>0.71</v>
      </c>
      <c r="J12" s="5">
        <f t="shared" si="7"/>
        <v>1.6</v>
      </c>
      <c r="K12">
        <f>ROUND((PI()*((A3/2)^2)*D12)-R12,3)</f>
        <v>20.399999999999999</v>
      </c>
      <c r="L12">
        <f t="shared" si="8"/>
        <v>32.1</v>
      </c>
      <c r="M12">
        <f>ROUND(J3*J12,2)</f>
        <v>1.25</v>
      </c>
      <c r="N12">
        <f t="shared" si="0"/>
        <v>0.55000000000000004</v>
      </c>
      <c r="O12" s="2"/>
      <c r="P12" s="2">
        <v>0.39500000000000002</v>
      </c>
      <c r="Q12" s="26">
        <f t="shared" si="1"/>
        <v>8.5000000000000006E-2</v>
      </c>
      <c r="R12" s="26">
        <f t="shared" si="2"/>
        <v>0.127</v>
      </c>
      <c r="S12" s="12">
        <f t="shared" si="3"/>
        <v>53.3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9" customFormat="1">
      <c r="A13" s="9">
        <f>A3*C13</f>
        <v>0.96524999999999994</v>
      </c>
      <c r="B13" s="9">
        <f>PI()*((A13/2)^2)</f>
        <v>0.73176140841101311</v>
      </c>
      <c r="C13" s="9">
        <v>0.14624999999999999</v>
      </c>
      <c r="D13" s="10">
        <v>0.65</v>
      </c>
      <c r="E13" s="10">
        <v>0.41499999999999998</v>
      </c>
      <c r="F13" s="9">
        <f>ROUND(E13/B13,2)</f>
        <v>0.56999999999999995</v>
      </c>
      <c r="G13" s="9">
        <f>ROUND(60/((D3*PI())/F13),1)</f>
        <v>12.1</v>
      </c>
      <c r="H13" s="11">
        <f>ROUND(E13*9.81*D13,3)</f>
        <v>2.6459999999999999</v>
      </c>
      <c r="I13" s="11">
        <v>0.74</v>
      </c>
      <c r="J13" s="11">
        <f>ROUND(H13*I13,3)</f>
        <v>1.958</v>
      </c>
      <c r="K13" s="9">
        <f>ROUND((PI()*((A3/2)^2)*D13)-R13,3)</f>
        <v>22.091999999999999</v>
      </c>
      <c r="L13" s="9">
        <f>ROUND(((H13-J13)*1000)/K13,1)</f>
        <v>31.1</v>
      </c>
      <c r="M13" s="9">
        <f>ROUND(J3*J13,2)</f>
        <v>1.53</v>
      </c>
      <c r="N13" s="9">
        <f t="shared" si="0"/>
        <v>0.57999999999999996</v>
      </c>
      <c r="P13" s="9">
        <v>0.38800000000000001</v>
      </c>
      <c r="Q13" s="9">
        <f t="shared" si="1"/>
        <v>9.1999999999999998E-2</v>
      </c>
      <c r="R13" s="9">
        <f t="shared" si="2"/>
        <v>0.14599999999999999</v>
      </c>
      <c r="S13" s="9">
        <f t="shared" si="3"/>
        <v>53.2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>
      <c r="A14">
        <f>A3*C14</f>
        <v>0.97349999999999992</v>
      </c>
      <c r="B14">
        <f t="shared" si="4"/>
        <v>0.74432360659762931</v>
      </c>
      <c r="C14" s="22">
        <v>0.14749999999999999</v>
      </c>
      <c r="D14" s="23">
        <v>0.7</v>
      </c>
      <c r="E14" s="23">
        <v>0.44700000000000001</v>
      </c>
      <c r="F14">
        <f t="shared" si="5"/>
        <v>0.6</v>
      </c>
      <c r="G14">
        <f>ROUND(60/((D3*PI())/F14),1)</f>
        <v>12.7</v>
      </c>
      <c r="H14" s="5">
        <f t="shared" si="6"/>
        <v>3.07</v>
      </c>
      <c r="I14" s="6">
        <v>0.76</v>
      </c>
      <c r="J14" s="5">
        <f t="shared" si="7"/>
        <v>2.3330000000000002</v>
      </c>
      <c r="K14">
        <f>ROUND((PI()*((A3/2)^2)*D14)-R14,3)</f>
        <v>23.780999999999999</v>
      </c>
      <c r="L14">
        <f t="shared" si="8"/>
        <v>31</v>
      </c>
      <c r="M14">
        <f>ROUND(J3*J14,2)</f>
        <v>1.83</v>
      </c>
      <c r="N14">
        <f t="shared" si="0"/>
        <v>0.6</v>
      </c>
      <c r="O14" s="2"/>
      <c r="P14" s="2">
        <v>0.38200000000000001</v>
      </c>
      <c r="Q14" s="26">
        <f t="shared" si="1"/>
        <v>0.1</v>
      </c>
      <c r="R14" s="26">
        <f t="shared" si="2"/>
        <v>0.16700000000000001</v>
      </c>
      <c r="S14" s="12">
        <f t="shared" si="3"/>
        <v>53.2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9" customFormat="1">
      <c r="A15" s="9">
        <f>A3*C15</f>
        <v>0.9817499999999999</v>
      </c>
      <c r="B15" s="9">
        <f>PI()*((A15/2)^2)</f>
        <v>0.75699271710923777</v>
      </c>
      <c r="C15" s="9">
        <v>0.14874999999999999</v>
      </c>
      <c r="D15" s="10">
        <v>0.75</v>
      </c>
      <c r="E15" s="10">
        <v>0.47899999999999998</v>
      </c>
      <c r="F15" s="9">
        <f>ROUND(E15/B15,2)</f>
        <v>0.63</v>
      </c>
      <c r="G15" s="9">
        <f>ROUND(60/((D3*PI())/F15),1)</f>
        <v>13.4</v>
      </c>
      <c r="H15" s="11">
        <f>ROUND(E15*9.81*D15,3)</f>
        <v>3.524</v>
      </c>
      <c r="I15" s="11">
        <v>0.78</v>
      </c>
      <c r="J15" s="11">
        <f>ROUND(H15*I15,3)</f>
        <v>2.7490000000000001</v>
      </c>
      <c r="K15" s="9">
        <f>ROUND((PI()*((A3/2)^2)*D15)-R15,3)</f>
        <v>25.47</v>
      </c>
      <c r="L15" s="9">
        <f>ROUND(((H15-J15)*1000)/K15,1)</f>
        <v>30.4</v>
      </c>
      <c r="M15" s="9">
        <f>ROUND(J3*J15,2)</f>
        <v>2.15</v>
      </c>
      <c r="N15" s="9">
        <f t="shared" si="0"/>
        <v>0.61</v>
      </c>
      <c r="P15" s="9">
        <v>0.375</v>
      </c>
      <c r="Q15" s="9">
        <f t="shared" si="1"/>
        <v>0.106</v>
      </c>
      <c r="R15" s="9">
        <f t="shared" si="2"/>
        <v>0.189</v>
      </c>
      <c r="S15" s="9">
        <f t="shared" si="3"/>
        <v>53.2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>
      <c r="A16">
        <f>A3*C16</f>
        <v>0.98999999999999988</v>
      </c>
      <c r="B16">
        <f t="shared" si="4"/>
        <v>0.76976873994583883</v>
      </c>
      <c r="C16" s="22">
        <v>0.15</v>
      </c>
      <c r="D16" s="23">
        <v>0.8</v>
      </c>
      <c r="E16" s="23">
        <v>0.51100000000000001</v>
      </c>
      <c r="F16">
        <f t="shared" si="5"/>
        <v>0.66</v>
      </c>
      <c r="G16">
        <f>ROUND(60/((D3*PI())/F16),1)</f>
        <v>14</v>
      </c>
      <c r="H16" s="5">
        <f t="shared" si="6"/>
        <v>4.01</v>
      </c>
      <c r="I16" s="6">
        <v>0.79</v>
      </c>
      <c r="J16" s="5">
        <f t="shared" si="7"/>
        <v>3.1680000000000001</v>
      </c>
      <c r="K16">
        <f>ROUND((PI()*((A3/2)^2)*D16)-R16,3)</f>
        <v>27.155000000000001</v>
      </c>
      <c r="L16">
        <f t="shared" si="8"/>
        <v>31</v>
      </c>
      <c r="M16">
        <f>ROUND(J3*J16,2)</f>
        <v>2.48</v>
      </c>
      <c r="N16">
        <f t="shared" si="0"/>
        <v>0.62</v>
      </c>
      <c r="O16" s="2"/>
      <c r="P16" s="2">
        <v>0.36899999999999999</v>
      </c>
      <c r="Q16" s="26">
        <f t="shared" si="1"/>
        <v>0.114</v>
      </c>
      <c r="R16" s="26">
        <f t="shared" si="2"/>
        <v>0.215</v>
      </c>
      <c r="S16" s="12">
        <f t="shared" si="3"/>
        <v>53.1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9" customFormat="1">
      <c r="A17" s="9">
        <f>A3*C17</f>
        <v>0.99824999999999997</v>
      </c>
      <c r="B17" s="9">
        <f>PI()*((A17/2)^2)</f>
        <v>0.78265167510743261</v>
      </c>
      <c r="C17" s="9">
        <v>0.15125</v>
      </c>
      <c r="D17" s="10">
        <v>0.85</v>
      </c>
      <c r="E17" s="10">
        <v>0.54300000000000004</v>
      </c>
      <c r="F17" s="9">
        <f>ROUND(E17/B17,2)</f>
        <v>0.69</v>
      </c>
      <c r="G17" s="9">
        <f>ROUND(60/((D3*PI())/F17),1)</f>
        <v>14.6</v>
      </c>
      <c r="H17" s="11">
        <f>ROUND(E17*9.81*D17,3)</f>
        <v>4.5279999999999996</v>
      </c>
      <c r="I17" s="11">
        <v>0.79</v>
      </c>
      <c r="J17" s="11">
        <f>ROUND(H17*I17,3)</f>
        <v>3.577</v>
      </c>
      <c r="K17" s="9">
        <f>ROUND((PI()*((A3/2)^2)*D17)-R17,3)</f>
        <v>28.838000000000001</v>
      </c>
      <c r="L17" s="9">
        <f>ROUND(((H17-J17)*1000)/K17,1)</f>
        <v>33</v>
      </c>
      <c r="M17" s="9">
        <f>ROUND(J3*J17,2)</f>
        <v>2.8</v>
      </c>
      <c r="N17" s="9">
        <f t="shared" si="0"/>
        <v>0.62</v>
      </c>
      <c r="P17" s="9">
        <v>0.36299999999999999</v>
      </c>
      <c r="Q17" s="9">
        <f t="shared" si="1"/>
        <v>0.121</v>
      </c>
      <c r="R17" s="9">
        <f t="shared" si="2"/>
        <v>0.24199999999999999</v>
      </c>
      <c r="S17" s="9">
        <f t="shared" si="3"/>
        <v>53.1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>
      <c r="A18">
        <f>A3*C18</f>
        <v>1.0065</v>
      </c>
      <c r="B18">
        <f t="shared" si="4"/>
        <v>0.79564152259401855</v>
      </c>
      <c r="C18" s="22">
        <v>0.1525</v>
      </c>
      <c r="D18" s="23">
        <v>0.9</v>
      </c>
      <c r="E18" s="23">
        <v>0.57499999999999996</v>
      </c>
      <c r="F18">
        <f t="shared" si="5"/>
        <v>0.72</v>
      </c>
      <c r="G18">
        <f>ROUND(60/((D3*PI())/F18),1)</f>
        <v>15.3</v>
      </c>
      <c r="H18" s="5">
        <f t="shared" si="6"/>
        <v>5.077</v>
      </c>
      <c r="I18" s="6">
        <v>0.8</v>
      </c>
      <c r="J18" s="5">
        <f t="shared" si="7"/>
        <v>4.0620000000000003</v>
      </c>
      <c r="K18">
        <f>ROUND((PI()*((A3/2)^2)*D18)-R18,3)</f>
        <v>30.521000000000001</v>
      </c>
      <c r="L18">
        <f t="shared" si="8"/>
        <v>33.299999999999997</v>
      </c>
      <c r="M18">
        <f>ROUND(J3*J18,2)</f>
        <v>3.18</v>
      </c>
      <c r="N18">
        <f t="shared" si="0"/>
        <v>0.63</v>
      </c>
      <c r="O18" s="2">
        <v>0.54</v>
      </c>
      <c r="P18" s="2">
        <v>0.35599999999999998</v>
      </c>
      <c r="Q18" s="26">
        <f t="shared" si="1"/>
        <v>0.127</v>
      </c>
      <c r="R18" s="26">
        <f t="shared" si="2"/>
        <v>0.27</v>
      </c>
      <c r="S18" s="12">
        <f t="shared" si="3"/>
        <v>53.1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9" customFormat="1">
      <c r="A19" s="9">
        <f>A3*C19</f>
        <v>1.01475</v>
      </c>
      <c r="B19" s="9">
        <f>PI()*((A19/2)^2)</f>
        <v>0.80873828240559731</v>
      </c>
      <c r="C19" s="9">
        <v>0.15375</v>
      </c>
      <c r="D19" s="10">
        <v>0.95</v>
      </c>
      <c r="E19" s="10">
        <v>0.60599999999999998</v>
      </c>
      <c r="F19" s="9">
        <f>ROUND(E19/B19,2)</f>
        <v>0.75</v>
      </c>
      <c r="G19" s="9">
        <f>ROUND(60/((D3*PI())/F19),1)</f>
        <v>15.9</v>
      </c>
      <c r="H19" s="11">
        <f>ROUND(E19*9.81*D19,3)</f>
        <v>5.6479999999999997</v>
      </c>
      <c r="I19" s="11">
        <v>0.8</v>
      </c>
      <c r="J19" s="11">
        <f>ROUND(H19*I19,3)</f>
        <v>4.5179999999999998</v>
      </c>
      <c r="K19" s="9">
        <f>ROUND((PI()*((A3/2)^2)*D19)-R19,3)</f>
        <v>32.198999999999998</v>
      </c>
      <c r="L19" s="9">
        <f>ROUND(((H19-J19)*1000)/K19,1)</f>
        <v>35.1</v>
      </c>
      <c r="M19" s="9">
        <f>ROUND(J3*J19,2)</f>
        <v>3.54</v>
      </c>
      <c r="N19" s="9">
        <f t="shared" si="0"/>
        <v>0.63</v>
      </c>
      <c r="P19" s="9">
        <v>0.35</v>
      </c>
      <c r="Q19" s="9">
        <f t="shared" si="1"/>
        <v>0.13400000000000001</v>
      </c>
      <c r="R19" s="9">
        <f t="shared" si="2"/>
        <v>0.30199999999999999</v>
      </c>
      <c r="S19" s="9">
        <f t="shared" si="3"/>
        <v>53.1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>
      <c r="A20">
        <f>A3*C20</f>
        <v>1.0229999999999999</v>
      </c>
      <c r="B20">
        <f t="shared" si="4"/>
        <v>0.82194195454216801</v>
      </c>
      <c r="C20" s="22">
        <v>0.155</v>
      </c>
      <c r="D20" s="23">
        <v>1</v>
      </c>
      <c r="E20" s="23">
        <v>0.63800000000000001</v>
      </c>
      <c r="F20">
        <f t="shared" si="5"/>
        <v>0.78</v>
      </c>
      <c r="G20">
        <f>ROUND(60/((D3*PI())/F20),1)</f>
        <v>16.600000000000001</v>
      </c>
      <c r="H20" s="5">
        <f t="shared" si="6"/>
        <v>6.2590000000000003</v>
      </c>
      <c r="I20" s="6">
        <v>0.81</v>
      </c>
      <c r="J20" s="5">
        <f t="shared" si="7"/>
        <v>5.07</v>
      </c>
      <c r="K20">
        <f>ROUND((PI()*((A3/2)^2)*D20)-R20,3)</f>
        <v>33.875</v>
      </c>
      <c r="L20">
        <f t="shared" si="8"/>
        <v>35.1</v>
      </c>
      <c r="M20">
        <f>ROUND(J3*J20,2)</f>
        <v>3.97</v>
      </c>
      <c r="N20">
        <f t="shared" si="0"/>
        <v>0.63</v>
      </c>
      <c r="O20" s="2">
        <v>0.52</v>
      </c>
      <c r="P20" s="2">
        <v>0.34300000000000003</v>
      </c>
      <c r="Q20" s="26">
        <f t="shared" si="1"/>
        <v>0.14099999999999999</v>
      </c>
      <c r="R20" s="26">
        <f t="shared" si="2"/>
        <v>0.33700000000000002</v>
      </c>
      <c r="S20" s="12">
        <f t="shared" si="3"/>
        <v>53.1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9" customFormat="1">
      <c r="A21" s="9">
        <f>A3*C21</f>
        <v>1.03125</v>
      </c>
      <c r="B21" s="9">
        <f>PI()*((A21/2)^2)</f>
        <v>0.83525253900373164</v>
      </c>
      <c r="C21" s="9">
        <v>0.15625</v>
      </c>
      <c r="D21" s="10">
        <v>1.05</v>
      </c>
      <c r="E21" s="10">
        <v>0.67</v>
      </c>
      <c r="F21" s="9">
        <f>ROUND(E21/B21,2)</f>
        <v>0.8</v>
      </c>
      <c r="G21" s="9">
        <f>ROUND(60/((D3*PI())/F21),1)</f>
        <v>17</v>
      </c>
      <c r="H21" s="11">
        <f>ROUND(E21*9.81*D21,3)</f>
        <v>6.9009999999999998</v>
      </c>
      <c r="I21" s="11">
        <v>0.81</v>
      </c>
      <c r="J21" s="11">
        <f>ROUND(H21*I21,3)</f>
        <v>5.59</v>
      </c>
      <c r="K21" s="9">
        <f>ROUND((PI()*((A3/2)^2)*D21)-R21,3)</f>
        <v>35.548000000000002</v>
      </c>
      <c r="L21" s="9">
        <f>ROUND(((H21-J21)*1000)/K21,1)</f>
        <v>36.9</v>
      </c>
      <c r="M21" s="9">
        <f>ROUND(J3*J21,2)</f>
        <v>4.38</v>
      </c>
      <c r="N21" s="9">
        <f t="shared" si="0"/>
        <v>0.63</v>
      </c>
      <c r="P21" s="9">
        <v>0.33700000000000002</v>
      </c>
      <c r="Q21" s="9">
        <f t="shared" si="1"/>
        <v>0.14799999999999999</v>
      </c>
      <c r="R21" s="9">
        <f t="shared" si="2"/>
        <v>0.375</v>
      </c>
      <c r="S21" s="9">
        <f t="shared" si="3"/>
        <v>53.1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>
      <c r="A22">
        <f>A3*C22</f>
        <v>1.0394999999999999</v>
      </c>
      <c r="B22">
        <f t="shared" si="4"/>
        <v>0.84867003579028744</v>
      </c>
      <c r="C22" s="22">
        <v>0.1575</v>
      </c>
      <c r="D22" s="23">
        <v>1.1000000000000001</v>
      </c>
      <c r="E22" s="23">
        <v>0.70199999999999996</v>
      </c>
      <c r="F22">
        <f t="shared" si="5"/>
        <v>0.83</v>
      </c>
      <c r="G22">
        <f>ROUND(60/((D3*PI())/F22),1)</f>
        <v>17.600000000000001</v>
      </c>
      <c r="H22" s="5">
        <f t="shared" si="6"/>
        <v>7.5750000000000002</v>
      </c>
      <c r="I22" s="6">
        <v>0.81</v>
      </c>
      <c r="J22" s="5">
        <f t="shared" si="7"/>
        <v>6.1360000000000001</v>
      </c>
      <c r="K22">
        <f>ROUND((PI()*((A3/2)^2)*D22)-R22,3)</f>
        <v>37.218000000000004</v>
      </c>
      <c r="L22">
        <f t="shared" si="8"/>
        <v>38.700000000000003</v>
      </c>
      <c r="M22">
        <f>ROUND(J3*J22,2)</f>
        <v>4.8</v>
      </c>
      <c r="N22">
        <f t="shared" si="0"/>
        <v>0.63</v>
      </c>
      <c r="O22" s="2"/>
      <c r="P22" s="2">
        <v>0.33</v>
      </c>
      <c r="Q22" s="26">
        <f t="shared" si="1"/>
        <v>0.154</v>
      </c>
      <c r="R22" s="26">
        <f t="shared" si="2"/>
        <v>0.41499999999999998</v>
      </c>
      <c r="S22" s="12">
        <f t="shared" si="3"/>
        <v>53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9" customFormat="1">
      <c r="A23" s="9">
        <f>A3*C23</f>
        <v>1.04775</v>
      </c>
      <c r="B23" s="9">
        <f>PI()*((A23/2)^2)</f>
        <v>0.86219444490183583</v>
      </c>
      <c r="C23" s="9">
        <v>0.15875</v>
      </c>
      <c r="D23" s="10">
        <v>1.1499999999999999</v>
      </c>
      <c r="E23" s="10">
        <v>0.73399999999999999</v>
      </c>
      <c r="F23" s="9">
        <f>ROUND(E23/B23,2)</f>
        <v>0.85</v>
      </c>
      <c r="G23" s="9">
        <f>ROUND(60/((D3*PI())/F23),1)</f>
        <v>18</v>
      </c>
      <c r="H23" s="11">
        <f>ROUND(E23*9.81*D23,3)</f>
        <v>8.2810000000000006</v>
      </c>
      <c r="I23" s="11">
        <v>0.81</v>
      </c>
      <c r="J23" s="11">
        <f>ROUND(H23*I23,3)</f>
        <v>6.7080000000000002</v>
      </c>
      <c r="K23" s="9">
        <f>ROUND((PI()*((A3/2)^2)*D23)-R23,3)</f>
        <v>38.884999999999998</v>
      </c>
      <c r="L23" s="9">
        <f>ROUND(((H23-J23)*1000)/K23,1)</f>
        <v>40.5</v>
      </c>
      <c r="M23" s="9">
        <f>ROUND(J3*J23,2)</f>
        <v>5.25</v>
      </c>
      <c r="N23" s="9">
        <f t="shared" si="0"/>
        <v>0.63</v>
      </c>
      <c r="P23" s="9">
        <v>0.32300000000000001</v>
      </c>
      <c r="Q23" s="9">
        <f t="shared" si="1"/>
        <v>0.16</v>
      </c>
      <c r="R23" s="9">
        <f t="shared" si="2"/>
        <v>0.45900000000000002</v>
      </c>
      <c r="S23" s="9">
        <f t="shared" si="3"/>
        <v>53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>
      <c r="A24">
        <f>A3*C24</f>
        <v>1.056</v>
      </c>
      <c r="B24">
        <f t="shared" si="4"/>
        <v>0.87582576633837694</v>
      </c>
      <c r="C24" s="22">
        <v>0.16</v>
      </c>
      <c r="D24" s="23">
        <v>1.2</v>
      </c>
      <c r="E24" s="23">
        <v>0.76600000000000001</v>
      </c>
      <c r="F24">
        <f t="shared" si="5"/>
        <v>0.87</v>
      </c>
      <c r="G24">
        <f>ROUND(60/((D3*PI())/F24),1)</f>
        <v>18.5</v>
      </c>
      <c r="H24" s="5">
        <f t="shared" si="6"/>
        <v>9.0169999999999995</v>
      </c>
      <c r="I24" s="6">
        <v>0.81</v>
      </c>
      <c r="J24" s="5">
        <f t="shared" si="7"/>
        <v>7.3040000000000003</v>
      </c>
      <c r="K24">
        <f>ROUND((PI()*((A3/2)^2)*D24)-R24,3)</f>
        <v>40.548000000000002</v>
      </c>
      <c r="L24">
        <f t="shared" si="8"/>
        <v>42.2</v>
      </c>
      <c r="M24">
        <f>ROUND(J3*J24,2)</f>
        <v>5.72</v>
      </c>
      <c r="N24">
        <f t="shared" si="0"/>
        <v>0.63</v>
      </c>
      <c r="O24" s="2">
        <v>0.53</v>
      </c>
      <c r="P24" s="2">
        <v>0.317</v>
      </c>
      <c r="Q24" s="26">
        <f t="shared" si="1"/>
        <v>0.16700000000000001</v>
      </c>
      <c r="R24" s="26">
        <f t="shared" si="2"/>
        <v>0.50600000000000001</v>
      </c>
      <c r="S24" s="12">
        <f t="shared" si="3"/>
        <v>52.9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9" customFormat="1">
      <c r="A25" s="9">
        <f>A3*C25</f>
        <v>1.0642499999999999</v>
      </c>
      <c r="B25" s="9">
        <f>PI()*((A25/2)^2)</f>
        <v>0.8895640000999101</v>
      </c>
      <c r="C25" s="9">
        <v>0.16125</v>
      </c>
      <c r="D25" s="10">
        <v>1.25</v>
      </c>
      <c r="E25" s="10">
        <v>0.79800000000000004</v>
      </c>
      <c r="F25" s="9">
        <f>ROUND(E25/B25,2)</f>
        <v>0.9</v>
      </c>
      <c r="G25" s="9">
        <f>ROUND(60/((D3*PI())/F25),1)</f>
        <v>19.100000000000001</v>
      </c>
      <c r="H25" s="11">
        <f>ROUND(E25*9.81*D25,3)</f>
        <v>9.7850000000000001</v>
      </c>
      <c r="I25" s="11">
        <v>0.81</v>
      </c>
      <c r="J25" s="11">
        <f>ROUND(H25*I25,3)</f>
        <v>7.9260000000000002</v>
      </c>
      <c r="K25" s="9">
        <f>ROUND((PI()*((A3/2)^2)*D25)-R25,3)</f>
        <v>42.21</v>
      </c>
      <c r="L25" s="9">
        <f>ROUND(((H25-J25)*1000)/K25,1)</f>
        <v>44</v>
      </c>
      <c r="M25" s="9">
        <f>ROUND(J3*J25,2)</f>
        <v>6.21</v>
      </c>
      <c r="N25" s="9">
        <f t="shared" si="0"/>
        <v>0.63</v>
      </c>
      <c r="P25" s="9">
        <v>0.31</v>
      </c>
      <c r="Q25" s="9">
        <f t="shared" si="1"/>
        <v>0.17199999999999999</v>
      </c>
      <c r="R25" s="9">
        <f t="shared" si="2"/>
        <v>0.55500000000000005</v>
      </c>
      <c r="S25" s="9">
        <f t="shared" si="3"/>
        <v>52.9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>
      <c r="A26">
        <f>A3*C26</f>
        <v>1.0725</v>
      </c>
      <c r="B26">
        <f t="shared" si="4"/>
        <v>0.90340914618643609</v>
      </c>
      <c r="C26" s="22">
        <v>0.16250000000000001</v>
      </c>
      <c r="D26" s="23">
        <v>1.3</v>
      </c>
      <c r="E26" s="23">
        <v>0.83</v>
      </c>
      <c r="F26">
        <f t="shared" si="5"/>
        <v>0.92</v>
      </c>
      <c r="G26">
        <f>ROUND(60/((D3*PI())/F26),1)</f>
        <v>19.5</v>
      </c>
      <c r="H26" s="5">
        <f t="shared" si="6"/>
        <v>10.585000000000001</v>
      </c>
      <c r="I26" s="6">
        <v>0.81</v>
      </c>
      <c r="J26" s="5">
        <f t="shared" si="7"/>
        <v>8.5739999999999998</v>
      </c>
      <c r="K26">
        <f>ROUND((PI()*((A3/2)^2)*D26)-R26,3)</f>
        <v>43.866999999999997</v>
      </c>
      <c r="L26">
        <f t="shared" si="8"/>
        <v>45.8</v>
      </c>
      <c r="M26">
        <f>ROUND(J3*J26,2)</f>
        <v>6.71</v>
      </c>
      <c r="N26">
        <f t="shared" si="0"/>
        <v>0.63</v>
      </c>
      <c r="O26" s="2"/>
      <c r="P26" s="2">
        <v>0.30299999999999999</v>
      </c>
      <c r="Q26" s="26">
        <f t="shared" si="1"/>
        <v>0.17799999999999999</v>
      </c>
      <c r="R26" s="26">
        <f t="shared" si="2"/>
        <v>0.60899999999999999</v>
      </c>
      <c r="S26" s="12">
        <f t="shared" si="3"/>
        <v>52.9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9" customFormat="1">
      <c r="A27" s="9">
        <f>A3*C27</f>
        <v>1.0807499999999999</v>
      </c>
      <c r="B27" s="9">
        <f>PI()*((A27/2)^2)</f>
        <v>0.91736120459795423</v>
      </c>
      <c r="C27" s="9">
        <v>0.16375000000000001</v>
      </c>
      <c r="D27" s="10">
        <v>1.35</v>
      </c>
      <c r="E27" s="10">
        <v>0.86199999999999999</v>
      </c>
      <c r="F27" s="9">
        <f>ROUND(E27/B27,2)</f>
        <v>0.94</v>
      </c>
      <c r="G27" s="9">
        <f>ROUND(60/((D3*PI())/F27),1)</f>
        <v>19.899999999999999</v>
      </c>
      <c r="H27" s="11">
        <f>ROUND(E27*9.81*D27,3)</f>
        <v>11.416</v>
      </c>
      <c r="I27" s="11">
        <v>0.81</v>
      </c>
      <c r="J27" s="11">
        <f>ROUND(H27*I27,3)</f>
        <v>9.2469999999999999</v>
      </c>
      <c r="K27" s="9">
        <f>ROUND((PI()*((A3/2)^2)*D27)-R27,3)</f>
        <v>45.518999999999998</v>
      </c>
      <c r="L27" s="9">
        <f>ROUND(((H27-J27)*1000)/K27,1)</f>
        <v>47.7</v>
      </c>
      <c r="M27" s="9">
        <f>ROUND(J3*J27,2)</f>
        <v>7.24</v>
      </c>
      <c r="N27" s="9">
        <f t="shared" si="0"/>
        <v>0.63</v>
      </c>
      <c r="P27" s="9">
        <v>0.29699999999999999</v>
      </c>
      <c r="Q27" s="9">
        <f t="shared" si="1"/>
        <v>0.184</v>
      </c>
      <c r="R27" s="9">
        <f t="shared" si="2"/>
        <v>0.66700000000000004</v>
      </c>
      <c r="S27" s="9">
        <f t="shared" si="3"/>
        <v>52.8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>
      <c r="A28">
        <f>A3*C28</f>
        <v>1.089</v>
      </c>
      <c r="B28">
        <f t="shared" si="4"/>
        <v>0.93142017533446531</v>
      </c>
      <c r="C28" s="22">
        <v>0.16500000000000001</v>
      </c>
      <c r="D28" s="23">
        <v>1.4</v>
      </c>
      <c r="E28" s="23">
        <v>0.89400000000000002</v>
      </c>
      <c r="F28">
        <f t="shared" si="5"/>
        <v>0.96</v>
      </c>
      <c r="G28">
        <f>ROUND(60/((D3*PI())/F28),1)</f>
        <v>20.399999999999999</v>
      </c>
      <c r="H28" s="5">
        <f t="shared" si="6"/>
        <v>12.278</v>
      </c>
      <c r="I28" s="6">
        <v>0.81</v>
      </c>
      <c r="J28" s="5">
        <f t="shared" si="7"/>
        <v>9.9450000000000003</v>
      </c>
      <c r="K28">
        <f>ROUND((PI()*((A3/2)^2)*D28)-R28,3)</f>
        <v>47.168999999999997</v>
      </c>
      <c r="L28">
        <f t="shared" si="8"/>
        <v>49.5</v>
      </c>
      <c r="M28">
        <f>ROUND(J3*J28,2)</f>
        <v>7.79</v>
      </c>
      <c r="N28">
        <f t="shared" si="0"/>
        <v>0.63</v>
      </c>
      <c r="O28" s="2">
        <v>0.6</v>
      </c>
      <c r="P28" s="2">
        <v>0.28999999999999998</v>
      </c>
      <c r="Q28" s="26">
        <f t="shared" si="1"/>
        <v>0.189</v>
      </c>
      <c r="R28" s="26">
        <f t="shared" si="2"/>
        <v>0.72799999999999998</v>
      </c>
      <c r="S28" s="12">
        <f t="shared" si="3"/>
        <v>52.8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9" customFormat="1">
      <c r="A29" s="9">
        <f>A3*C29</f>
        <v>1.0972500000000001</v>
      </c>
      <c r="B29" s="9">
        <f>PI()*((A29/2)^2)</f>
        <v>0.94558605839596865</v>
      </c>
      <c r="C29" s="9">
        <v>0.16625000000000001</v>
      </c>
      <c r="D29" s="10">
        <v>1.45</v>
      </c>
      <c r="E29" s="10">
        <v>0.92600000000000005</v>
      </c>
      <c r="F29" s="9">
        <f>ROUND(E29/B29,2)</f>
        <v>0.98</v>
      </c>
      <c r="G29" s="9">
        <f>ROUND(60/((D3*PI())/F29),1)</f>
        <v>20.8</v>
      </c>
      <c r="H29" s="11">
        <f>ROUND(E29*9.81*D29,3)</f>
        <v>13.172000000000001</v>
      </c>
      <c r="I29" s="11">
        <v>0.81</v>
      </c>
      <c r="J29" s="11">
        <f>ROUND(H29*I29,3)</f>
        <v>10.669</v>
      </c>
      <c r="K29" s="9">
        <f>ROUND((PI()*((A3/2)^2)*D29)-R29,3)</f>
        <v>48.814</v>
      </c>
      <c r="L29" s="9">
        <f>ROUND(((H29-J29)*1000)/K29,1)</f>
        <v>51.3</v>
      </c>
      <c r="M29" s="9">
        <f>ROUND(J3*J29,2)</f>
        <v>8.35</v>
      </c>
      <c r="N29" s="9">
        <f t="shared" si="0"/>
        <v>0.63</v>
      </c>
      <c r="P29" s="9">
        <v>0.28299999999999997</v>
      </c>
      <c r="Q29" s="9">
        <f t="shared" si="1"/>
        <v>0.19400000000000001</v>
      </c>
      <c r="R29" s="9">
        <f t="shared" si="2"/>
        <v>0.79300000000000004</v>
      </c>
      <c r="S29" s="9">
        <f t="shared" si="3"/>
        <v>52.7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>
      <c r="A30">
        <f>A3*C30</f>
        <v>1.1054999999999999</v>
      </c>
      <c r="B30">
        <f t="shared" si="4"/>
        <v>0.95985885378246416</v>
      </c>
      <c r="C30" s="22">
        <v>0.16750000000000001</v>
      </c>
      <c r="D30" s="23">
        <v>1.5</v>
      </c>
      <c r="E30" s="23">
        <v>0.95799999999999996</v>
      </c>
      <c r="F30">
        <f t="shared" si="5"/>
        <v>1</v>
      </c>
      <c r="G30">
        <f>ROUND(60/((D3*PI())/F30),1)</f>
        <v>21.2</v>
      </c>
      <c r="H30" s="5">
        <f t="shared" si="6"/>
        <v>14.097</v>
      </c>
      <c r="I30" s="6">
        <v>0.8</v>
      </c>
      <c r="J30" s="5">
        <f t="shared" si="7"/>
        <v>11.278</v>
      </c>
      <c r="K30">
        <f>ROUND((PI()*((A3/2)^2)*D30)-R30,3)</f>
        <v>50.456000000000003</v>
      </c>
      <c r="L30">
        <f t="shared" si="8"/>
        <v>55.9</v>
      </c>
      <c r="M30">
        <f>ROUND(J3*J30,2)</f>
        <v>8.83</v>
      </c>
      <c r="N30">
        <f t="shared" si="0"/>
        <v>0.63</v>
      </c>
      <c r="O30" s="2">
        <v>0.6</v>
      </c>
      <c r="P30" s="2">
        <v>0.27700000000000002</v>
      </c>
      <c r="Q30" s="26">
        <f t="shared" si="1"/>
        <v>0.19900000000000001</v>
      </c>
      <c r="R30" s="26">
        <f t="shared" si="2"/>
        <v>0.86199999999999999</v>
      </c>
      <c r="S30" s="12">
        <f t="shared" si="3"/>
        <v>52.7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9" customFormat="1">
      <c r="A31" s="9">
        <f>A3*C31</f>
        <v>1.11375</v>
      </c>
      <c r="B31" s="9">
        <f>PI()*((A31/2)^2)</f>
        <v>0.97423856149395271</v>
      </c>
      <c r="C31" s="9">
        <v>0.16875000000000001</v>
      </c>
      <c r="D31" s="10">
        <v>1.55</v>
      </c>
      <c r="E31" s="10">
        <v>0.98899999999999999</v>
      </c>
      <c r="F31" s="9">
        <f>ROUND(E31/B31,2)</f>
        <v>1.02</v>
      </c>
      <c r="G31" s="9">
        <f>ROUND(60/((D3*PI())/F31),1)</f>
        <v>21.6</v>
      </c>
      <c r="H31" s="11">
        <f>ROUND(E31*9.81*D31,3)</f>
        <v>15.038</v>
      </c>
      <c r="I31" s="11">
        <v>0.79</v>
      </c>
      <c r="J31" s="11">
        <f>ROUND(H31*I31,3)</f>
        <v>11.88</v>
      </c>
      <c r="K31" s="9">
        <f>ROUND((PI()*((A3/2)^2)*D31)-R31,3)</f>
        <v>52.094000000000001</v>
      </c>
      <c r="L31" s="9">
        <f>ROUND(((H31-J31)*1000)/K31,1)</f>
        <v>60.6</v>
      </c>
      <c r="M31" s="9">
        <f>ROUND(J3*J31,2)</f>
        <v>9.3000000000000007</v>
      </c>
      <c r="N31" s="9">
        <f t="shared" si="0"/>
        <v>0.62</v>
      </c>
      <c r="P31" s="9">
        <v>0.27</v>
      </c>
      <c r="Q31" s="9">
        <f t="shared" si="1"/>
        <v>0.20399999999999999</v>
      </c>
      <c r="R31" s="9">
        <f t="shared" si="2"/>
        <v>0.93500000000000005</v>
      </c>
      <c r="S31" s="9">
        <f t="shared" si="3"/>
        <v>52.7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>
      <c r="A32">
        <f>A3*C32</f>
        <v>1.1220000000000001</v>
      </c>
      <c r="B32">
        <f t="shared" si="4"/>
        <v>0.98872518153043354</v>
      </c>
      <c r="C32" s="22">
        <v>0.17</v>
      </c>
      <c r="D32" s="24">
        <v>1.6</v>
      </c>
      <c r="E32" s="24">
        <v>1.0209999999999999</v>
      </c>
      <c r="F32">
        <f t="shared" si="5"/>
        <v>1.03</v>
      </c>
      <c r="G32">
        <f>ROUND(60/((D3*PI())/F32),1)</f>
        <v>21.9</v>
      </c>
      <c r="H32" s="5">
        <f t="shared" si="6"/>
        <v>16.026</v>
      </c>
      <c r="I32" s="6">
        <v>0.77</v>
      </c>
      <c r="J32" s="5">
        <f t="shared" si="7"/>
        <v>12.34</v>
      </c>
      <c r="K32">
        <f>ROUND((PI()*((A3/2)^2)*D32)-R32,3)</f>
        <v>53.726999999999997</v>
      </c>
      <c r="L32">
        <f t="shared" si="8"/>
        <v>68.599999999999994</v>
      </c>
      <c r="M32">
        <f>ROUND(J3*J32,2)</f>
        <v>9.66</v>
      </c>
      <c r="N32">
        <f t="shared" si="0"/>
        <v>0.6</v>
      </c>
      <c r="O32" s="2">
        <v>0.56999999999999995</v>
      </c>
      <c r="P32" s="2">
        <v>0.26300000000000001</v>
      </c>
      <c r="Q32" s="26">
        <f t="shared" si="1"/>
        <v>0.20799999999999999</v>
      </c>
      <c r="R32" s="26">
        <f t="shared" si="2"/>
        <v>1.012</v>
      </c>
      <c r="S32" s="12">
        <f t="shared" si="3"/>
        <v>52.6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9" customFormat="1">
      <c r="A33" s="9">
        <f>A3*C33</f>
        <v>1.13025</v>
      </c>
      <c r="B33" s="9">
        <f>PI()*((A33/2)^2)</f>
        <v>1.0033187138919064</v>
      </c>
      <c r="C33" s="9">
        <v>0.17125000000000001</v>
      </c>
      <c r="D33" s="11">
        <v>1.65</v>
      </c>
      <c r="E33" s="11">
        <v>1.0529999999999999</v>
      </c>
      <c r="F33" s="9">
        <f>ROUND(E33/B33,2)</f>
        <v>1.05</v>
      </c>
      <c r="G33" s="9">
        <f>ROUND(60/((D3*PI())/F33),1)</f>
        <v>22.3</v>
      </c>
      <c r="H33" s="11">
        <f>ROUND(E33*9.81*D33,3)</f>
        <v>17.044</v>
      </c>
      <c r="I33" s="11">
        <v>0.75</v>
      </c>
      <c r="J33" s="11">
        <f>ROUND(H33*I33,3)</f>
        <v>12.782999999999999</v>
      </c>
      <c r="K33" s="9">
        <f>ROUND((PI()*((A3/2)^2)*D33)-R33,3)</f>
        <v>55.354999999999997</v>
      </c>
      <c r="L33" s="9">
        <f>ROUND(((H33-J33)*1000)/K33,1)</f>
        <v>77</v>
      </c>
      <c r="M33" s="9">
        <f>ROUND(J3*J33,2)</f>
        <v>10.01</v>
      </c>
      <c r="N33" s="9">
        <f t="shared" si="0"/>
        <v>0.59</v>
      </c>
      <c r="P33" s="9">
        <v>0.25700000000000001</v>
      </c>
      <c r="Q33" s="9">
        <f t="shared" si="1"/>
        <v>0.21299999999999999</v>
      </c>
      <c r="R33" s="9">
        <f t="shared" si="2"/>
        <v>1.095</v>
      </c>
      <c r="S33" s="9">
        <f t="shared" si="3"/>
        <v>52.6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>
      <c r="A34">
        <f>A3*C34</f>
        <v>1.1384999999999998</v>
      </c>
      <c r="B34">
        <f t="shared" si="4"/>
        <v>1.018019158578372</v>
      </c>
      <c r="C34" s="22">
        <v>0.17249999999999999</v>
      </c>
      <c r="D34" s="23">
        <v>1.7</v>
      </c>
      <c r="E34" s="23">
        <v>1.085</v>
      </c>
      <c r="F34">
        <f t="shared" si="5"/>
        <v>1.07</v>
      </c>
      <c r="G34">
        <f>ROUND(60/((D3*PI())/F34),1)</f>
        <v>22.7</v>
      </c>
      <c r="H34" s="7">
        <f t="shared" si="6"/>
        <v>18.094999999999999</v>
      </c>
      <c r="I34" s="6">
        <v>0.73</v>
      </c>
      <c r="J34" s="7">
        <f t="shared" si="7"/>
        <v>13.209</v>
      </c>
      <c r="K34">
        <f>ROUND((PI()*((A3/2)^2)*D34)-R34,3)</f>
        <v>56.984999999999999</v>
      </c>
      <c r="L34">
        <f t="shared" si="8"/>
        <v>85.7</v>
      </c>
      <c r="M34">
        <f>ROUND(J3*J34,2)</f>
        <v>10.34</v>
      </c>
      <c r="N34">
        <f t="shared" si="0"/>
        <v>0.56999999999999995</v>
      </c>
      <c r="O34" s="2"/>
      <c r="P34" s="2">
        <v>0.24299999999999999</v>
      </c>
      <c r="Q34" s="26">
        <f t="shared" si="1"/>
        <v>0.21</v>
      </c>
      <c r="R34" s="26">
        <f t="shared" si="2"/>
        <v>1.175</v>
      </c>
      <c r="S34" s="12">
        <f t="shared" si="3"/>
        <v>52.5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9" customFormat="1">
      <c r="A35" s="9">
        <f>A3*C35</f>
        <v>1.1467499999999999</v>
      </c>
      <c r="B35" s="9">
        <f>PI()*((A35/2)^2)</f>
        <v>1.0328265155898302</v>
      </c>
      <c r="C35" s="9">
        <v>0.17374999999999999</v>
      </c>
      <c r="D35" s="10">
        <v>1.75</v>
      </c>
      <c r="E35" s="10">
        <v>1.117</v>
      </c>
      <c r="F35" s="9">
        <f>ROUND(E35/B35,2)</f>
        <v>1.08</v>
      </c>
      <c r="G35" s="9">
        <f>ROUND(60/((D3*PI())/F35),1)</f>
        <v>22.9</v>
      </c>
      <c r="H35" s="11">
        <f>ROUND(E35*9.81*D35,3)</f>
        <v>19.175999999999998</v>
      </c>
      <c r="I35" s="11">
        <v>0.71</v>
      </c>
      <c r="J35" s="11">
        <f>ROUND(H35*I35,3)</f>
        <v>13.615</v>
      </c>
      <c r="K35" s="9">
        <f>ROUND((PI()*((A3/2)^2)*D35)-R35,3)</f>
        <v>58.604999999999997</v>
      </c>
      <c r="L35" s="9">
        <f>ROUND(((H35-J35)*1000)/K35,1)</f>
        <v>94.9</v>
      </c>
      <c r="M35" s="9">
        <f>ROUND(J3*J35,2)</f>
        <v>10.66</v>
      </c>
      <c r="N35" s="9">
        <f t="shared" si="0"/>
        <v>0.56000000000000005</v>
      </c>
      <c r="P35" s="9">
        <v>0.23699999999999999</v>
      </c>
      <c r="Q35" s="9">
        <f t="shared" si="1"/>
        <v>0.214</v>
      </c>
      <c r="R35" s="9">
        <f t="shared" si="2"/>
        <v>1.266</v>
      </c>
      <c r="S35" s="9">
        <f t="shared" si="3"/>
        <v>52.5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>
      <c r="A36">
        <f>A3*C36</f>
        <v>1.1549999999999998</v>
      </c>
      <c r="B36">
        <f t="shared" si="4"/>
        <v>1.0477407849262805</v>
      </c>
      <c r="C36" s="22">
        <v>0.17499999999999999</v>
      </c>
      <c r="D36" s="23">
        <v>1.8</v>
      </c>
      <c r="E36" s="23">
        <v>1.149</v>
      </c>
      <c r="F36">
        <f t="shared" si="5"/>
        <v>1.1000000000000001</v>
      </c>
      <c r="G36">
        <f>ROUND(60/((D3*PI())/F36),1)</f>
        <v>23.3</v>
      </c>
      <c r="H36" s="7">
        <f t="shared" si="6"/>
        <v>20.289000000000001</v>
      </c>
      <c r="I36" s="6">
        <v>0.69</v>
      </c>
      <c r="J36" s="7">
        <f t="shared" si="7"/>
        <v>13.999000000000001</v>
      </c>
      <c r="K36">
        <f>ROUND((PI()*((A3/2)^2)*D36)-R36,3)</f>
        <v>60.219000000000001</v>
      </c>
      <c r="L36">
        <f t="shared" si="8"/>
        <v>104.5</v>
      </c>
      <c r="M36">
        <f>ROUND(J3*J36,2)</f>
        <v>10.96</v>
      </c>
      <c r="N36">
        <f t="shared" si="0"/>
        <v>0.54</v>
      </c>
      <c r="O36" s="2">
        <v>0.57999999999999996</v>
      </c>
      <c r="P36" s="2">
        <v>0.23</v>
      </c>
      <c r="Q36" s="26">
        <f t="shared" si="1"/>
        <v>0.217</v>
      </c>
      <c r="R36" s="26">
        <f t="shared" si="2"/>
        <v>1.3620000000000001</v>
      </c>
      <c r="S36" s="12">
        <f t="shared" si="3"/>
        <v>52.4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9" customFormat="1">
      <c r="A37" s="9">
        <f>A3*C37</f>
        <v>1.1632499999999999</v>
      </c>
      <c r="B37" s="9">
        <f>PI()*((A37/2)^2)</f>
        <v>1.0627619665877239</v>
      </c>
      <c r="C37" s="9">
        <v>0.17624999999999999</v>
      </c>
      <c r="D37" s="10">
        <v>1.85</v>
      </c>
      <c r="E37" s="10">
        <v>1.181</v>
      </c>
      <c r="F37" s="9">
        <f>ROUND(E37/B37,2)</f>
        <v>1.1100000000000001</v>
      </c>
      <c r="G37" s="9">
        <f>ROUND(60/((D3*PI())/F37),1)</f>
        <v>23.6</v>
      </c>
      <c r="H37" s="11">
        <f>ROUND(E37*9.81*D37,3)</f>
        <v>21.433</v>
      </c>
      <c r="I37" s="11">
        <v>0.67</v>
      </c>
      <c r="J37" s="11">
        <f>ROUND(H37*I37,3)</f>
        <v>14.36</v>
      </c>
      <c r="K37" s="9">
        <f>ROUND((PI()*((A3/2)^2)*D37)-R37,3)</f>
        <v>61.83</v>
      </c>
      <c r="L37" s="9">
        <f>ROUND(((H37-J37)*1000)/K37,1)</f>
        <v>114.4</v>
      </c>
      <c r="M37" s="9">
        <f>ROUND(J3*J37,2)</f>
        <v>11.24</v>
      </c>
      <c r="N37" s="9">
        <f t="shared" si="0"/>
        <v>0.52</v>
      </c>
      <c r="P37" s="9">
        <v>0.223</v>
      </c>
      <c r="Q37" s="9">
        <f t="shared" si="1"/>
        <v>0.219</v>
      </c>
      <c r="R37" s="9">
        <f t="shared" si="2"/>
        <v>1.462</v>
      </c>
      <c r="S37" s="9">
        <f t="shared" si="3"/>
        <v>52.4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>
      <c r="A38">
        <f>A3*C38</f>
        <v>1.1715</v>
      </c>
      <c r="B38">
        <f t="shared" si="4"/>
        <v>1.0778900605741597</v>
      </c>
      <c r="C38" s="22">
        <v>0.17749999999999999</v>
      </c>
      <c r="D38" s="23">
        <v>1.9</v>
      </c>
      <c r="E38" s="23">
        <v>1.2130000000000001</v>
      </c>
      <c r="F38">
        <f t="shared" si="5"/>
        <v>1.1299999999999999</v>
      </c>
      <c r="G38">
        <f>ROUND(60/((D3*PI())/F38),1)</f>
        <v>24</v>
      </c>
      <c r="H38" s="7">
        <f t="shared" si="6"/>
        <v>22.609000000000002</v>
      </c>
      <c r="I38" s="6">
        <v>0.64</v>
      </c>
      <c r="J38" s="7">
        <f t="shared" si="7"/>
        <v>14.47</v>
      </c>
      <c r="K38">
        <f>ROUND((PI()*((A3/2)^2)*D38)-R38,3)</f>
        <v>63.433999999999997</v>
      </c>
      <c r="L38">
        <f t="shared" si="8"/>
        <v>128.30000000000001</v>
      </c>
      <c r="M38">
        <f>ROUND(J3*J38,2)</f>
        <v>11.33</v>
      </c>
      <c r="N38">
        <f t="shared" si="0"/>
        <v>0.5</v>
      </c>
      <c r="O38" s="2"/>
      <c r="P38" s="2">
        <v>0.217</v>
      </c>
      <c r="Q38" s="26">
        <f t="shared" si="1"/>
        <v>0.222</v>
      </c>
      <c r="R38" s="26">
        <f t="shared" si="2"/>
        <v>1.569</v>
      </c>
      <c r="S38" s="12">
        <f t="shared" si="3"/>
        <v>52.3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9" customFormat="1">
      <c r="A39" s="9">
        <f>A3*C39</f>
        <v>1.1797499999999999</v>
      </c>
      <c r="B39" s="9">
        <f>PI()*((A39/2)^2)</f>
        <v>1.0931250668855874</v>
      </c>
      <c r="C39" s="9">
        <v>0.17874999999999999</v>
      </c>
      <c r="D39" s="10">
        <v>1.95</v>
      </c>
      <c r="E39" s="10">
        <v>1.2450000000000001</v>
      </c>
      <c r="F39" s="9">
        <f>ROUND(E39/B39,2)</f>
        <v>1.1399999999999999</v>
      </c>
      <c r="G39" s="9">
        <f>ROUND(60/((D3*PI())/F39),1)</f>
        <v>24.2</v>
      </c>
      <c r="H39" s="11">
        <f>ROUND(E39*9.81*D39,3)</f>
        <v>23.815999999999999</v>
      </c>
      <c r="I39" s="11">
        <v>0.61</v>
      </c>
      <c r="J39" s="11">
        <f>ROUND(H39*I39,3)</f>
        <v>14.528</v>
      </c>
      <c r="K39" s="9">
        <f>ROUND((PI()*((A3/2)^2)*D39)-R39,3)</f>
        <v>65.033000000000001</v>
      </c>
      <c r="L39" s="9">
        <f>ROUND(((H39-J39)*1000)/K39,1)</f>
        <v>142.80000000000001</v>
      </c>
      <c r="M39" s="9">
        <f>ROUND(J3*J39,2)</f>
        <v>11.38</v>
      </c>
      <c r="N39" s="9">
        <f t="shared" si="0"/>
        <v>0.48</v>
      </c>
      <c r="P39" s="9">
        <v>0.21</v>
      </c>
      <c r="Q39" s="9">
        <f t="shared" si="1"/>
        <v>0.224</v>
      </c>
      <c r="R39" s="9">
        <f t="shared" si="2"/>
        <v>1.68</v>
      </c>
      <c r="S39" s="9">
        <f t="shared" si="3"/>
        <v>52.2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>
      <c r="A40">
        <f>A3*C40</f>
        <v>1.1879999999999999</v>
      </c>
      <c r="B40">
        <f t="shared" si="4"/>
        <v>1.1084669855220082</v>
      </c>
      <c r="C40" s="22">
        <v>0.18</v>
      </c>
      <c r="D40" s="23">
        <v>2</v>
      </c>
      <c r="E40" s="23">
        <v>1.2769999999999999</v>
      </c>
      <c r="F40">
        <f t="shared" si="5"/>
        <v>1.1499999999999999</v>
      </c>
      <c r="G40">
        <f>ROUND(60/((D3*PI())/F40),1)</f>
        <v>24.4</v>
      </c>
      <c r="H40" s="7">
        <f t="shared" si="6"/>
        <v>25.055</v>
      </c>
      <c r="I40" s="6">
        <v>0.57999999999999996</v>
      </c>
      <c r="J40" s="7">
        <f t="shared" si="7"/>
        <v>14.532</v>
      </c>
      <c r="K40">
        <f>ROUND((PI()*((A3/2)^2)*D40)-R40,3)</f>
        <v>66.628</v>
      </c>
      <c r="L40">
        <f t="shared" si="8"/>
        <v>157.9</v>
      </c>
      <c r="M40">
        <f>ROUND(J3*J40,2)</f>
        <v>11.38</v>
      </c>
      <c r="N40">
        <f t="shared" si="0"/>
        <v>0.45</v>
      </c>
      <c r="O40" s="2"/>
      <c r="P40" s="2">
        <v>0.20300000000000001</v>
      </c>
      <c r="Q40" s="26">
        <f t="shared" si="1"/>
        <v>0.22500000000000001</v>
      </c>
      <c r="R40" s="26">
        <f t="shared" si="2"/>
        <v>1.796</v>
      </c>
      <c r="S40" s="12">
        <f t="shared" si="3"/>
        <v>52.2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ht="16" thickBot="1">
      <c r="A41" s="12" t="s">
        <v>13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46" ht="16" thickBot="1">
      <c r="A42" s="16" t="s">
        <v>5</v>
      </c>
      <c r="B42" s="17">
        <v>0.4</v>
      </c>
      <c r="C42" s="17">
        <v>0.6</v>
      </c>
      <c r="D42" s="17">
        <v>0.8</v>
      </c>
      <c r="E42" s="17">
        <v>1</v>
      </c>
      <c r="F42" s="17">
        <v>1.2</v>
      </c>
      <c r="G42" s="17">
        <v>1.4</v>
      </c>
      <c r="H42" s="17">
        <v>1.6</v>
      </c>
      <c r="I42" s="17">
        <v>1.8</v>
      </c>
      <c r="J42" s="17">
        <v>2</v>
      </c>
      <c r="K42" s="12"/>
      <c r="L42" s="12"/>
      <c r="M42" s="12"/>
      <c r="N42" s="12"/>
      <c r="O42" s="12" t="s">
        <v>93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46" ht="16" thickBot="1">
      <c r="A43" s="18" t="s">
        <v>6</v>
      </c>
      <c r="B43" s="19">
        <v>14</v>
      </c>
      <c r="C43" s="19">
        <v>14.5</v>
      </c>
      <c r="D43" s="19">
        <v>15</v>
      </c>
      <c r="E43" s="19">
        <v>15.5</v>
      </c>
      <c r="F43" s="19">
        <v>16</v>
      </c>
      <c r="G43" s="19">
        <v>16.5</v>
      </c>
      <c r="H43" s="19">
        <v>17</v>
      </c>
      <c r="I43" s="19">
        <v>17.5</v>
      </c>
      <c r="J43" s="19">
        <v>18</v>
      </c>
      <c r="K43" s="12"/>
      <c r="L43" s="12"/>
      <c r="M43" s="12"/>
      <c r="N43" s="12"/>
      <c r="O43" t="s">
        <v>90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46">
      <c r="A44" s="12" t="s">
        <v>89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 t="s">
        <v>88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46">
      <c r="A45" s="12" t="s">
        <v>73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 t="s">
        <v>92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46">
      <c r="A46" s="20" t="s">
        <v>10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46">
      <c r="A47" s="12" t="s">
        <v>47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46">
      <c r="A48" s="12" t="s">
        <v>76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>
      <c r="A49" s="12" t="s">
        <v>77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>
      <c r="A50" s="12" t="s">
        <v>15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12" t="s">
        <v>29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21" t="s">
        <v>30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12" t="s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12" t="s">
        <v>41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12" t="s">
        <v>91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12" t="s">
        <v>32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12" t="s">
        <v>17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12" t="s">
        <v>40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12" t="s">
        <v>46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>
      <c r="A60" s="12"/>
      <c r="B60" s="14" t="s">
        <v>19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>
      <c r="A61" s="12" t="s">
        <v>42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>
      <c r="A62" s="12" t="s">
        <v>20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>
      <c r="A63" s="12" t="s">
        <v>43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>
      <c r="A64" s="12" t="s">
        <v>23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12" t="s">
        <v>44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>
      <c r="A66" s="12" t="s">
        <v>21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>
      <c r="A67" s="12" t="s">
        <v>35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>
      <c r="A68" s="12" t="s">
        <v>45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>
      <c r="A69" s="12" t="s">
        <v>48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>
      <c r="A70" s="12" t="s">
        <v>49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>
      <c r="A71" s="12" t="s">
        <v>33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12" t="s">
        <v>24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>
      <c r="A73" s="12" t="s">
        <v>34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>
      <c r="A74" s="12" t="s">
        <v>25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>
      <c r="A75" s="12" t="s">
        <v>82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>
      <c r="A76" s="12" t="s">
        <v>70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>
      <c r="A77" s="12" t="s">
        <v>55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>
      <c r="A78" s="27" t="s">
        <v>71</v>
      </c>
      <c r="B78" s="27" t="s">
        <v>53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>
        <v>0.8</v>
      </c>
      <c r="B79" s="26">
        <f t="shared" ref="B79:B103" si="9">ROUND(PI()*A79,3)</f>
        <v>2.5129999999999999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>
        <v>0.82499999999999996</v>
      </c>
      <c r="B80" s="26">
        <f t="shared" si="9"/>
        <v>2.5920000000000001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>
        <v>0.85</v>
      </c>
      <c r="B81" s="26">
        <f t="shared" si="9"/>
        <v>2.67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>
        <v>0.875</v>
      </c>
      <c r="B82" s="26">
        <f t="shared" si="9"/>
        <v>2.7490000000000001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>
        <v>0.9</v>
      </c>
      <c r="B83" s="26">
        <f t="shared" si="9"/>
        <v>2.827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>
        <v>0.92500000000000004</v>
      </c>
      <c r="B84" s="26">
        <f t="shared" si="9"/>
        <v>2.9060000000000001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>
        <v>0.95</v>
      </c>
      <c r="B85" s="26">
        <f t="shared" si="9"/>
        <v>2.9849999999999999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>
        <v>0.97499999999999998</v>
      </c>
      <c r="B86" s="26">
        <f t="shared" si="9"/>
        <v>3.0630000000000002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>
        <v>1</v>
      </c>
      <c r="B87" s="26">
        <f t="shared" si="9"/>
        <v>3.1419999999999999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>
        <v>1.0249999999999999</v>
      </c>
      <c r="B88" s="26">
        <f t="shared" si="9"/>
        <v>3.22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>
        <v>1.05</v>
      </c>
      <c r="B89" s="26">
        <f t="shared" si="9"/>
        <v>3.2989999999999999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>
        <v>1.075</v>
      </c>
      <c r="B90" s="26">
        <f t="shared" si="9"/>
        <v>3.3769999999999998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>
        <v>1.1000000000000001</v>
      </c>
      <c r="B91" s="26">
        <f t="shared" si="9"/>
        <v>3.456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>
        <v>1.125</v>
      </c>
      <c r="B92" s="26">
        <f t="shared" si="9"/>
        <v>3.5339999999999998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>
        <v>1.1499999999999999</v>
      </c>
      <c r="B93" s="26">
        <f t="shared" si="9"/>
        <v>3.613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>
        <v>1.175</v>
      </c>
      <c r="B94" s="26">
        <f t="shared" si="9"/>
        <v>3.6909999999999998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>
        <v>1.2</v>
      </c>
      <c r="B95" s="26">
        <f t="shared" si="9"/>
        <v>3.77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>
        <v>1.2250000000000001</v>
      </c>
      <c r="B96" s="26">
        <f t="shared" si="9"/>
        <v>3.8479999999999999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>
        <v>1.25</v>
      </c>
      <c r="B97" s="26">
        <f t="shared" si="9"/>
        <v>3.927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>
        <v>1.2749999999999999</v>
      </c>
      <c r="B98" s="26">
        <f t="shared" si="9"/>
        <v>4.0060000000000002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>
        <v>1.3</v>
      </c>
      <c r="B99" s="26">
        <f t="shared" si="9"/>
        <v>4.0839999999999996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>
        <v>1.325</v>
      </c>
      <c r="B100" s="26">
        <f t="shared" si="9"/>
        <v>4.1630000000000003</v>
      </c>
    </row>
    <row r="101" spans="1:27">
      <c r="A101" s="26">
        <v>1.35</v>
      </c>
      <c r="B101" s="26">
        <f t="shared" si="9"/>
        <v>4.2409999999999997</v>
      </c>
    </row>
    <row r="102" spans="1:27">
      <c r="A102" s="26">
        <v>1.375</v>
      </c>
      <c r="B102" s="26">
        <f t="shared" si="9"/>
        <v>4.32</v>
      </c>
    </row>
    <row r="103" spans="1:27">
      <c r="A103" s="26">
        <v>1.4</v>
      </c>
      <c r="B103" s="26">
        <f t="shared" si="9"/>
        <v>4.3979999999999997</v>
      </c>
    </row>
    <row r="104" spans="1:27">
      <c r="A104" t="s">
        <v>72</v>
      </c>
    </row>
    <row r="105" spans="1:27">
      <c r="A105" s="31" t="s">
        <v>64</v>
      </c>
      <c r="C105" s="32" t="s">
        <v>65</v>
      </c>
      <c r="E105" s="31" t="s">
        <v>66</v>
      </c>
    </row>
    <row r="106" spans="1:27">
      <c r="A106" s="28" t="s">
        <v>56</v>
      </c>
      <c r="B106" s="28" t="s">
        <v>57</v>
      </c>
      <c r="C106" s="28" t="s">
        <v>56</v>
      </c>
      <c r="D106" s="28" t="s">
        <v>57</v>
      </c>
      <c r="E106" s="28" t="s">
        <v>56</v>
      </c>
      <c r="F106" s="28" t="s">
        <v>57</v>
      </c>
      <c r="G106" s="28"/>
    </row>
    <row r="107" spans="1:27">
      <c r="A107" s="29">
        <v>0</v>
      </c>
      <c r="B107" s="29">
        <v>-0.2</v>
      </c>
      <c r="C107" s="29">
        <v>0</v>
      </c>
      <c r="D107" s="29">
        <v>-0.17</v>
      </c>
      <c r="E107" s="29">
        <v>0</v>
      </c>
      <c r="F107" s="29">
        <v>-0.12</v>
      </c>
      <c r="G107" s="29"/>
    </row>
    <row r="108" spans="1:27">
      <c r="A108">
        <v>0.21199999999999999</v>
      </c>
      <c r="B108">
        <v>-0.224</v>
      </c>
      <c r="C108">
        <v>0.36599999999999999</v>
      </c>
      <c r="D108">
        <v>-0.2</v>
      </c>
      <c r="E108">
        <v>0.44900000000000001</v>
      </c>
      <c r="F108">
        <v>-0.155</v>
      </c>
    </row>
    <row r="109" spans="1:27">
      <c r="A109">
        <v>0.40899999999999997</v>
      </c>
      <c r="B109">
        <v>-0.252</v>
      </c>
      <c r="C109">
        <v>0.48499999999999999</v>
      </c>
      <c r="D109">
        <v>-0.219</v>
      </c>
      <c r="E109">
        <v>0.70499999999999996</v>
      </c>
      <c r="F109">
        <v>-0.214</v>
      </c>
    </row>
    <row r="110" spans="1:27">
      <c r="A110">
        <v>0.57599999999999996</v>
      </c>
      <c r="B110">
        <v>-0.28999999999999998</v>
      </c>
      <c r="C110">
        <v>0.61899999999999999</v>
      </c>
      <c r="D110">
        <v>-0.248</v>
      </c>
      <c r="E110">
        <v>0.77800000000000002</v>
      </c>
      <c r="F110">
        <v>-0.25</v>
      </c>
    </row>
    <row r="111" spans="1:27">
      <c r="A111">
        <v>0.75800000000000001</v>
      </c>
      <c r="B111">
        <v>-0.371</v>
      </c>
      <c r="C111">
        <v>0.70899999999999996</v>
      </c>
      <c r="D111">
        <v>-0.28599999999999998</v>
      </c>
      <c r="E111">
        <v>0.83799999999999997</v>
      </c>
      <c r="F111">
        <v>-0.28599999999999998</v>
      </c>
    </row>
    <row r="112" spans="1:27">
      <c r="A112">
        <v>0.81799999999999995</v>
      </c>
      <c r="B112">
        <v>-0.42899999999999999</v>
      </c>
      <c r="C112">
        <v>0.78400000000000003</v>
      </c>
      <c r="D112">
        <v>-0.33300000000000002</v>
      </c>
      <c r="E112">
        <v>0.91</v>
      </c>
      <c r="F112">
        <v>-0.35699999999999998</v>
      </c>
    </row>
    <row r="113" spans="1:6">
      <c r="A113">
        <v>0.86399999999999999</v>
      </c>
      <c r="B113">
        <v>-0.51</v>
      </c>
      <c r="C113">
        <v>0.83599999999999997</v>
      </c>
      <c r="D113">
        <v>-0.35699999999999998</v>
      </c>
      <c r="E113">
        <v>0.93600000000000005</v>
      </c>
      <c r="F113">
        <v>-0.42899999999999999</v>
      </c>
    </row>
    <row r="114" spans="1:6">
      <c r="A114">
        <v>0.89400000000000002</v>
      </c>
      <c r="B114">
        <v>-0.57599999999999996</v>
      </c>
      <c r="C114">
        <v>0.88100000000000001</v>
      </c>
      <c r="D114">
        <v>-0.433</v>
      </c>
      <c r="E114">
        <v>0.95299999999999996</v>
      </c>
      <c r="F114">
        <v>-0.5</v>
      </c>
    </row>
    <row r="115" spans="1:6">
      <c r="A115">
        <v>0.92400000000000004</v>
      </c>
      <c r="B115">
        <v>-0.65200000000000002</v>
      </c>
      <c r="C115">
        <v>0.92500000000000004</v>
      </c>
      <c r="D115">
        <v>-0.505</v>
      </c>
      <c r="E115">
        <v>0.97399999999999998</v>
      </c>
      <c r="F115">
        <v>-0.64300000000000002</v>
      </c>
    </row>
    <row r="116" spans="1:6">
      <c r="A116">
        <v>0.93899999999999995</v>
      </c>
      <c r="B116">
        <v>-0.71399999999999997</v>
      </c>
      <c r="C116">
        <v>0.94</v>
      </c>
      <c r="D116">
        <v>-0.58099999999999996</v>
      </c>
      <c r="E116">
        <v>0.98299999999999998</v>
      </c>
      <c r="F116">
        <v>-0.78600000000000003</v>
      </c>
    </row>
    <row r="117" spans="1:6">
      <c r="A117">
        <v>0.95499999999999996</v>
      </c>
      <c r="B117">
        <v>-0.78600000000000003</v>
      </c>
      <c r="C117">
        <v>0.97</v>
      </c>
      <c r="D117">
        <v>-0.71399999999999997</v>
      </c>
      <c r="E117">
        <v>0.99099999999999999</v>
      </c>
      <c r="F117">
        <v>-0.92900000000000005</v>
      </c>
    </row>
    <row r="118" spans="1:6">
      <c r="A118">
        <v>0.98499999999999999</v>
      </c>
      <c r="B118">
        <v>-0.85699999999999998</v>
      </c>
      <c r="C118">
        <v>0.98499999999999999</v>
      </c>
      <c r="D118">
        <v>-0.85699999999999998</v>
      </c>
      <c r="E118">
        <v>0.99099999999999999</v>
      </c>
      <c r="F118">
        <v>-0.93899999999999995</v>
      </c>
    </row>
    <row r="119" spans="1:6">
      <c r="A119">
        <v>0.99</v>
      </c>
      <c r="B119">
        <v>-0.92900000000000005</v>
      </c>
      <c r="C119">
        <v>0.99299999999999999</v>
      </c>
      <c r="D119">
        <v>-0.93300000000000005</v>
      </c>
      <c r="E119">
        <v>0.99099999999999999</v>
      </c>
      <c r="F119">
        <v>-0.94899999999999995</v>
      </c>
    </row>
    <row r="120" spans="1:6">
      <c r="A120">
        <v>0.999</v>
      </c>
      <c r="B120">
        <v>-0.999</v>
      </c>
      <c r="C120">
        <v>0.999</v>
      </c>
      <c r="D120">
        <v>-0.99</v>
      </c>
      <c r="E120">
        <v>0.999</v>
      </c>
      <c r="F120">
        <v>-0.99</v>
      </c>
    </row>
    <row r="121" spans="1:6">
      <c r="A121" t="s">
        <v>67</v>
      </c>
    </row>
    <row r="122" spans="1:6">
      <c r="A122" t="s">
        <v>59</v>
      </c>
    </row>
    <row r="123" spans="1:6">
      <c r="A123" t="s">
        <v>58</v>
      </c>
    </row>
    <row r="124" spans="1:6">
      <c r="A124" t="s">
        <v>84</v>
      </c>
    </row>
    <row r="125" spans="1:6">
      <c r="A125" t="s">
        <v>83</v>
      </c>
    </row>
    <row r="126" spans="1:6">
      <c r="A126" s="30" t="s">
        <v>60</v>
      </c>
    </row>
    <row r="127" spans="1:6">
      <c r="A127" s="30" t="s">
        <v>61</v>
      </c>
    </row>
    <row r="128" spans="1:6">
      <c r="A128" s="30" t="s">
        <v>78</v>
      </c>
    </row>
    <row r="129" spans="1:5">
      <c r="A129" s="30" t="s">
        <v>79</v>
      </c>
    </row>
    <row r="130" spans="1:5">
      <c r="A130" s="30" t="s">
        <v>62</v>
      </c>
    </row>
    <row r="131" spans="1:5">
      <c r="A131" s="30" t="s">
        <v>63</v>
      </c>
    </row>
    <row r="132" spans="1:5">
      <c r="A132" s="30" t="s">
        <v>80</v>
      </c>
    </row>
    <row r="133" spans="1:5">
      <c r="A133" s="30" t="s">
        <v>81</v>
      </c>
    </row>
    <row r="134" spans="1:5">
      <c r="A134" s="30" t="s">
        <v>68</v>
      </c>
    </row>
    <row r="135" spans="1:5">
      <c r="A135" s="30" t="s">
        <v>69</v>
      </c>
    </row>
    <row r="136" spans="1:5">
      <c r="A136" s="30"/>
    </row>
    <row r="137" spans="1:5">
      <c r="A137" s="30"/>
    </row>
    <row r="144" spans="1:5">
      <c r="A144" s="33"/>
      <c r="B144" s="33"/>
      <c r="C144" s="33"/>
      <c r="D144" s="33"/>
      <c r="E144" s="33"/>
    </row>
    <row r="145" spans="1:5">
      <c r="A145" s="26"/>
      <c r="B145" s="35"/>
      <c r="C145" s="35"/>
      <c r="D145" s="35"/>
    </row>
    <row r="146" spans="1:5">
      <c r="A146" s="26"/>
      <c r="B146" s="35"/>
      <c r="C146" s="26"/>
      <c r="D146" s="35"/>
    </row>
    <row r="147" spans="1:5">
      <c r="A147" s="26"/>
      <c r="B147" s="35"/>
      <c r="C147" s="26"/>
      <c r="D147" s="35"/>
    </row>
    <row r="148" spans="1:5">
      <c r="A148" s="31"/>
      <c r="C148" s="31"/>
      <c r="E148" s="32"/>
    </row>
  </sheetData>
  <dataConsolidate/>
  <phoneticPr fontId="7" type="noConversion"/>
  <conditionalFormatting sqref="L8:L40">
    <cfRule type="colorScale" priority="5">
      <colorScale>
        <cfvo type="min"/>
        <cfvo type="num" val="35"/>
        <cfvo type="max"/>
        <color rgb="FFCCFFCC"/>
        <color rgb="FFFFEB84"/>
        <color rgb="FFFF0000"/>
      </colorScale>
    </cfRule>
    <cfRule type="dataBar" priority="6">
      <dataBar>
        <cfvo type="num" val="40"/>
        <cfvo type="max"/>
        <color rgb="FFFF0000"/>
      </dataBar>
      <extLst>
        <ext xmlns:x14="http://schemas.microsoft.com/office/spreadsheetml/2009/9/main" uri="{B025F937-C7B1-47D3-B67F-A62EFF666E3E}">
          <x14:id>{FF2CA513-A32D-094B-ABE3-BBF369B2B792}</x14:id>
        </ext>
      </extLst>
    </cfRule>
  </conditionalFormatting>
  <conditionalFormatting sqref="F8:F40">
    <cfRule type="cellIs" dxfId="1" priority="1" operator="between">
      <formula>1.399</formula>
      <formula>10</formula>
    </cfRule>
    <cfRule type="cellIs" dxfId="0" priority="2" operator="between">
      <formula>0</formula>
      <formula>1.4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2CA513-A32D-094B-ABE3-BBF369B2B792}">
            <x14:dataBar minLength="0" maxLength="100" gradient="0" direction="leftToRight">
              <x14:cfvo type="num">
                <xm:f>40</xm:f>
              </x14:cfvo>
              <x14:cfvo type="max"/>
              <x14:negativeFillColor rgb="FFCCFFCC"/>
              <x14:axisColor rgb="FF000000"/>
            </x14:dataBar>
          </x14:cfRule>
          <xm:sqref>L8:L40</xm:sqref>
        </x14:conditionalFormatting>
        <x14:conditionalFormatting xmlns:xm="http://schemas.microsoft.com/office/excel/2006/main">
          <x14:cfRule type="iconSet" priority="7" id="{45E73EAE-D69D-4244-A466-5D787A4D9E4C}">
            <x14:iconSet iconSet="3Symbols" custom="1">
              <x14:cfvo type="percent">
                <xm:f>0</xm:f>
              </x14:cfvo>
              <x14:cfvo type="num">
                <xm:f>36</xm:f>
              </x14:cfvo>
              <x14:cfvo type="num">
                <xm:f>40</xm:f>
              </x14:cfvo>
              <x14:cfIcon iconSet="3Symbols" iconId="2"/>
              <x14:cfIcon iconSet="3Symbols" iconId="1"/>
              <x14:cfIcon iconSet="3Symbols2" iconId="0"/>
            </x14:iconSet>
          </x14:cfRule>
          <xm:sqref>L8:L40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Fishway GWVPP</dc:title>
  <dc:subject>Fish passage through a vortex under a turbine</dc:subject>
  <dc:creator>Nat</dc:creator>
  <cp:keywords/>
  <dc:description/>
  <cp:lastModifiedBy>Nat</cp:lastModifiedBy>
  <dcterms:created xsi:type="dcterms:W3CDTF">2016-03-12T12:06:01Z</dcterms:created>
  <dcterms:modified xsi:type="dcterms:W3CDTF">2016-04-12T18:58:35Z</dcterms:modified>
  <cp:category/>
</cp:coreProperties>
</file>